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landeroin\Box\14_Bât_Affaires\Rennes\35BA-101167-LANDIVISIAU-BAN-Bât Logement 268\04_Etudes\08-DCE\Pièces écrites\DPGF\"/>
    </mc:Choice>
  </mc:AlternateContent>
  <xr:revisionPtr revIDLastSave="0" documentId="13_ncr:1_{9B8DF73F-D7C0-47B6-8BA6-807616FDF34C}" xr6:coauthVersionLast="36" xr6:coauthVersionMax="36" xr10:uidLastSave="{00000000-0000-0000-0000-000000000000}"/>
  <bookViews>
    <workbookView xWindow="-120" yWindow="-120" windowWidth="29040" windowHeight="15840" activeTab="2" xr2:uid="{00000000-000D-0000-FFFF-FFFF00000000}"/>
  </bookViews>
  <sheets>
    <sheet name="PDG" sheetId="6" r:id="rId1"/>
    <sheet name="12-PBS" sheetId="1" r:id="rId2"/>
    <sheet name="12-CVC" sheetId="7" r:id="rId3"/>
  </sheets>
  <definedNames>
    <definedName name="_xlnm.Print_Titles" localSheetId="2">'12-CVC'!$6:$11</definedName>
    <definedName name="_xlnm.Print_Titles" localSheetId="1">'12-PBS'!$6:$11</definedName>
    <definedName name="LOT" localSheetId="2">'12-CVC'!$B$9</definedName>
    <definedName name="LOT" localSheetId="0">#REF!</definedName>
    <definedName name="LOT">'12-PBS'!$B$9</definedName>
    <definedName name="N°_LOT" localSheetId="2">'12-CVC'!$A$9</definedName>
    <definedName name="N°_LOT" localSheetId="0">#REF!</definedName>
    <definedName name="N°_LOT">'12-PBS'!$A$9</definedName>
    <definedName name="nomprofilé" localSheetId="2">#REF!</definedName>
    <definedName name="nomprofilé">#REF!</definedName>
    <definedName name="soutainement" localSheetId="2">#REF!</definedName>
    <definedName name="soutainement">#REF!</definedName>
    <definedName name="Titre" localSheetId="2">#REF!</definedName>
    <definedName name="Titre">#REF!</definedName>
    <definedName name="_xlnm.Print_Area" localSheetId="2">'12-CVC'!$A$1:$J$815</definedName>
    <definedName name="_xlnm.Print_Area" localSheetId="1">'12-PBS'!$A$1:$J$419</definedName>
    <definedName name="_xlnm.Print_Area" localSheetId="0">PDG!$A$1:$H$47</definedName>
  </definedNames>
  <calcPr calcId="191029"/>
</workbook>
</file>

<file path=xl/calcChain.xml><?xml version="1.0" encoding="utf-8"?>
<calcChain xmlns="http://schemas.openxmlformats.org/spreadsheetml/2006/main">
  <c r="B815" i="7" l="1"/>
  <c r="B813" i="7"/>
  <c r="B811" i="7"/>
  <c r="H810" i="7"/>
  <c r="H809" i="7"/>
  <c r="H808" i="7"/>
  <c r="H807" i="7"/>
  <c r="H800" i="7"/>
  <c r="H794" i="7"/>
  <c r="H787" i="7"/>
  <c r="H779" i="7"/>
  <c r="H771" i="7"/>
  <c r="H764" i="7"/>
  <c r="H756" i="7"/>
  <c r="H749" i="7"/>
  <c r="H743" i="7"/>
  <c r="H737" i="7"/>
  <c r="H733" i="7"/>
  <c r="H732" i="7"/>
  <c r="H648" i="7"/>
  <c r="H646" i="7"/>
  <c r="H645" i="7"/>
  <c r="H637" i="7"/>
  <c r="H620" i="7"/>
  <c r="E580" i="7"/>
  <c r="E579" i="7"/>
  <c r="H569" i="7"/>
  <c r="H535" i="7"/>
  <c r="H534" i="7"/>
  <c r="H502" i="7"/>
  <c r="H481" i="7"/>
  <c r="E472" i="7"/>
  <c r="E471" i="7"/>
  <c r="E470" i="7"/>
  <c r="E469" i="7"/>
  <c r="E462" i="7"/>
  <c r="E458" i="7"/>
  <c r="E457" i="7"/>
  <c r="H453" i="7"/>
  <c r="H444" i="7"/>
  <c r="E437" i="7"/>
  <c r="E436" i="7"/>
  <c r="H431" i="7"/>
  <c r="H425" i="7"/>
  <c r="H424" i="7"/>
  <c r="H423" i="7"/>
  <c r="H416" i="7"/>
  <c r="H414" i="7"/>
  <c r="H408" i="7"/>
  <c r="H383" i="7"/>
  <c r="E373" i="7"/>
  <c r="E361" i="7"/>
  <c r="E359" i="7"/>
  <c r="E354" i="7"/>
  <c r="E353" i="7"/>
  <c r="E347" i="7"/>
  <c r="E346" i="7"/>
  <c r="E335" i="7"/>
  <c r="E333" i="7"/>
  <c r="E330" i="7"/>
  <c r="E328" i="7"/>
  <c r="E323" i="7"/>
  <c r="E329" i="7" s="1"/>
  <c r="E322" i="7"/>
  <c r="H314" i="7"/>
  <c r="H304" i="7"/>
  <c r="H300" i="7"/>
  <c r="H285" i="7"/>
  <c r="H275" i="7"/>
  <c r="H178" i="7"/>
  <c r="H173" i="7"/>
  <c r="H154" i="7"/>
  <c r="H150" i="7"/>
  <c r="H133" i="7"/>
  <c r="H129" i="7"/>
  <c r="H124" i="7"/>
  <c r="H122" i="7"/>
  <c r="H117" i="7"/>
  <c r="H109" i="7"/>
  <c r="H95" i="7"/>
  <c r="H71" i="7"/>
  <c r="H70" i="7"/>
  <c r="H67" i="7"/>
  <c r="H66" i="7"/>
  <c r="H58" i="7"/>
  <c r="H56" i="7"/>
  <c r="H55" i="7"/>
  <c r="H54" i="7"/>
  <c r="H49" i="7"/>
  <c r="H47" i="7"/>
  <c r="H46" i="7"/>
  <c r="H43" i="7"/>
  <c r="H42" i="7"/>
  <c r="H40" i="7"/>
  <c r="H39" i="7"/>
  <c r="H33" i="7"/>
  <c r="H29" i="7"/>
  <c r="H27" i="7"/>
  <c r="H25" i="7"/>
  <c r="H24" i="7"/>
  <c r="H23" i="7"/>
  <c r="H22" i="7"/>
  <c r="H20" i="7"/>
  <c r="B419" i="1"/>
  <c r="H418" i="1"/>
  <c r="H417" i="1"/>
  <c r="H416" i="1"/>
  <c r="H415" i="1"/>
  <c r="H414" i="1"/>
  <c r="H411" i="1"/>
  <c r="H410" i="1"/>
  <c r="H409" i="1"/>
  <c r="H405" i="1"/>
  <c r="H404" i="1"/>
  <c r="H403" i="1"/>
  <c r="H401" i="1"/>
  <c r="H399" i="1"/>
  <c r="H398" i="1"/>
  <c r="H397" i="1"/>
  <c r="H396" i="1"/>
  <c r="H395" i="1"/>
  <c r="H394" i="1"/>
  <c r="H393" i="1"/>
  <c r="H392" i="1"/>
  <c r="H391" i="1"/>
  <c r="H390" i="1"/>
  <c r="H388" i="1"/>
  <c r="H387" i="1"/>
  <c r="H383" i="1"/>
  <c r="H378" i="1"/>
  <c r="H374" i="1"/>
  <c r="H361" i="1"/>
  <c r="E359" i="1"/>
  <c r="E358" i="1"/>
  <c r="H357" i="1"/>
  <c r="H356" i="1"/>
  <c r="H355" i="1"/>
  <c r="E355" i="1"/>
  <c r="E354" i="1"/>
  <c r="H354" i="1" s="1"/>
  <c r="H352" i="1"/>
  <c r="H351" i="1"/>
  <c r="H350" i="1"/>
  <c r="E350" i="1"/>
  <c r="H349" i="1"/>
  <c r="E349" i="1"/>
  <c r="E348" i="1"/>
  <c r="H348" i="1" s="1"/>
  <c r="E347" i="1"/>
  <c r="E346" i="1"/>
  <c r="H345" i="1"/>
  <c r="E345" i="1"/>
  <c r="H344" i="1"/>
  <c r="E344" i="1"/>
  <c r="E343" i="1"/>
  <c r="H343" i="1" s="1"/>
  <c r="E342" i="1"/>
  <c r="H342" i="1" s="1"/>
  <c r="H340" i="1"/>
  <c r="E340" i="1"/>
  <c r="H339" i="1"/>
  <c r="E339" i="1"/>
  <c r="E337" i="1"/>
  <c r="H337" i="1" s="1"/>
  <c r="E336" i="1"/>
  <c r="H336" i="1" s="1"/>
  <c r="H335" i="1"/>
  <c r="E335" i="1"/>
  <c r="H329" i="1"/>
  <c r="H325" i="1"/>
  <c r="H324" i="1"/>
  <c r="H323" i="1"/>
  <c r="H322" i="1"/>
  <c r="H321" i="1"/>
  <c r="H319" i="1"/>
  <c r="H317" i="1"/>
  <c r="H316" i="1"/>
  <c r="H315" i="1"/>
  <c r="H313" i="1"/>
  <c r="H311" i="1"/>
  <c r="H310" i="1"/>
  <c r="H307" i="1"/>
  <c r="H304" i="1"/>
  <c r="H303" i="1"/>
  <c r="H301" i="1"/>
  <c r="E297" i="1"/>
  <c r="H297" i="1" s="1"/>
  <c r="E293" i="1"/>
  <c r="H293" i="1" s="1"/>
  <c r="H288" i="1"/>
  <c r="E288" i="1"/>
  <c r="E299" i="1" s="1"/>
  <c r="H299" i="1" s="1"/>
  <c r="E287" i="1"/>
  <c r="E298" i="1" s="1"/>
  <c r="H298" i="1" s="1"/>
  <c r="H286" i="1"/>
  <c r="E286" i="1"/>
  <c r="E285" i="1"/>
  <c r="E296" i="1" s="1"/>
  <c r="H296" i="1" s="1"/>
  <c r="H284" i="1"/>
  <c r="E284" i="1"/>
  <c r="E295" i="1" s="1"/>
  <c r="H295" i="1" s="1"/>
  <c r="E283" i="1"/>
  <c r="E294" i="1" s="1"/>
  <c r="H294" i="1" s="1"/>
  <c r="H282" i="1"/>
  <c r="E282" i="1"/>
  <c r="E281" i="1"/>
  <c r="E292" i="1" s="1"/>
  <c r="H292" i="1" s="1"/>
  <c r="H280" i="1"/>
  <c r="E280" i="1"/>
  <c r="E291" i="1" s="1"/>
  <c r="H291" i="1" s="1"/>
  <c r="H278" i="1"/>
  <c r="H276" i="1"/>
  <c r="H270" i="1"/>
  <c r="H264" i="1"/>
  <c r="H262" i="1"/>
  <c r="H261" i="1"/>
  <c r="H260" i="1"/>
  <c r="H258" i="1"/>
  <c r="H257" i="1"/>
  <c r="H256" i="1"/>
  <c r="H238" i="1"/>
  <c r="H233" i="1"/>
  <c r="H231" i="1"/>
  <c r="H229" i="1"/>
  <c r="H225" i="1"/>
  <c r="H222" i="1"/>
  <c r="H218" i="1"/>
  <c r="H215" i="1"/>
  <c r="H212" i="1"/>
  <c r="H210" i="1"/>
  <c r="H206" i="1"/>
  <c r="H205" i="1"/>
  <c r="H204" i="1"/>
  <c r="H203" i="1"/>
  <c r="H202" i="1"/>
  <c r="H200" i="1"/>
  <c r="H199" i="1"/>
  <c r="E195" i="1"/>
  <c r="H195" i="1" s="1"/>
  <c r="E191" i="1"/>
  <c r="H191" i="1" s="1"/>
  <c r="E186" i="1"/>
  <c r="E197" i="1" s="1"/>
  <c r="H197" i="1" s="1"/>
  <c r="E185" i="1"/>
  <c r="E196" i="1" s="1"/>
  <c r="H196" i="1" s="1"/>
  <c r="H184" i="1"/>
  <c r="E184" i="1"/>
  <c r="E183" i="1"/>
  <c r="E194" i="1" s="1"/>
  <c r="H194" i="1" s="1"/>
  <c r="E182" i="1"/>
  <c r="E193" i="1" s="1"/>
  <c r="H193" i="1" s="1"/>
  <c r="E181" i="1"/>
  <c r="E192" i="1" s="1"/>
  <c r="H192" i="1" s="1"/>
  <c r="H180" i="1"/>
  <c r="E180" i="1"/>
  <c r="E179" i="1"/>
  <c r="E190" i="1" s="1"/>
  <c r="H190" i="1" s="1"/>
  <c r="E178" i="1"/>
  <c r="E189" i="1" s="1"/>
  <c r="H189" i="1" s="1"/>
  <c r="H176" i="1"/>
  <c r="H174" i="1"/>
  <c r="N170" i="1"/>
  <c r="H170" i="1"/>
  <c r="N169" i="1"/>
  <c r="H169" i="1"/>
  <c r="N168" i="1"/>
  <c r="H168" i="1"/>
  <c r="N163" i="1"/>
  <c r="H163" i="1"/>
  <c r="N162" i="1"/>
  <c r="H162" i="1"/>
  <c r="N161" i="1"/>
  <c r="H161" i="1"/>
  <c r="N160" i="1"/>
  <c r="H160" i="1"/>
  <c r="N155" i="1"/>
  <c r="H155" i="1"/>
  <c r="N154" i="1"/>
  <c r="H154" i="1"/>
  <c r="N153" i="1"/>
  <c r="H153" i="1"/>
  <c r="N148" i="1"/>
  <c r="H148" i="1"/>
  <c r="N147" i="1"/>
  <c r="H147" i="1"/>
  <c r="N146" i="1"/>
  <c r="H146" i="1"/>
  <c r="N145" i="1"/>
  <c r="H145" i="1"/>
  <c r="N140" i="1"/>
  <c r="H140" i="1"/>
  <c r="N139" i="1"/>
  <c r="H139" i="1"/>
  <c r="N138" i="1"/>
  <c r="H138" i="1"/>
  <c r="N137" i="1"/>
  <c r="H137" i="1"/>
  <c r="H134" i="1"/>
  <c r="H133" i="1"/>
  <c r="H128" i="1"/>
  <c r="H123" i="1"/>
  <c r="H121" i="1"/>
  <c r="H118" i="1"/>
  <c r="H116" i="1"/>
  <c r="H115" i="1"/>
  <c r="H113" i="1"/>
  <c r="H111" i="1"/>
  <c r="H110" i="1"/>
  <c r="H107" i="1"/>
  <c r="H106" i="1"/>
  <c r="H104" i="1"/>
  <c r="H103" i="1"/>
  <c r="H97" i="1"/>
  <c r="H93" i="1"/>
  <c r="H91" i="1"/>
  <c r="H89" i="1"/>
  <c r="H88" i="1"/>
  <c r="H87" i="1"/>
  <c r="H86" i="1"/>
  <c r="H84" i="1"/>
  <c r="H78" i="1"/>
  <c r="H76" i="1"/>
  <c r="H75" i="1"/>
  <c r="H73" i="1"/>
  <c r="H71" i="1"/>
  <c r="H70" i="1"/>
  <c r="H68" i="1"/>
  <c r="H66" i="1"/>
  <c r="H62" i="1"/>
  <c r="H61" i="1"/>
  <c r="H56" i="1"/>
  <c r="H55" i="1"/>
  <c r="H54" i="1"/>
  <c r="H50" i="1"/>
  <c r="H49" i="1"/>
  <c r="H48" i="1"/>
  <c r="H47" i="1"/>
  <c r="H46" i="1"/>
  <c r="H45" i="1"/>
  <c r="H44" i="1"/>
  <c r="H43" i="1"/>
  <c r="H42" i="1"/>
  <c r="H40" i="1"/>
  <c r="H38" i="1"/>
  <c r="H37" i="1"/>
  <c r="H36" i="1"/>
  <c r="H33" i="1"/>
  <c r="H32" i="1"/>
  <c r="H29" i="1"/>
  <c r="H28" i="1"/>
  <c r="H25" i="1"/>
  <c r="H24" i="1"/>
  <c r="H21" i="1"/>
  <c r="H20" i="1"/>
  <c r="H283" i="1" l="1"/>
  <c r="H287" i="1"/>
  <c r="H181" i="1"/>
  <c r="H185" i="1"/>
  <c r="H178" i="1"/>
  <c r="H182" i="1"/>
  <c r="H186" i="1"/>
  <c r="H281" i="1"/>
  <c r="H285" i="1"/>
  <c r="H179" i="1"/>
  <c r="H183" i="1"/>
  <c r="Q15" i="7" l="1"/>
  <c r="P15" i="7"/>
  <c r="O15" i="7"/>
  <c r="N15" i="7"/>
  <c r="M15" i="7"/>
  <c r="A15" i="7"/>
  <c r="Q14" i="7"/>
  <c r="P14" i="7"/>
  <c r="O14" i="7"/>
  <c r="N14" i="7"/>
  <c r="M14" i="7"/>
  <c r="Q13" i="7"/>
  <c r="P13" i="7"/>
  <c r="O13" i="7"/>
  <c r="N13" i="7"/>
  <c r="M13" i="7"/>
  <c r="Q12" i="7"/>
  <c r="P12" i="7"/>
  <c r="O12" i="7"/>
  <c r="N12" i="7"/>
  <c r="M12" i="7"/>
  <c r="Q11" i="7"/>
  <c r="P11" i="7"/>
  <c r="O11" i="7"/>
  <c r="N11" i="7"/>
  <c r="M11" i="7"/>
  <c r="Q10" i="7"/>
  <c r="P10" i="7"/>
  <c r="O10" i="7"/>
  <c r="N10" i="7"/>
  <c r="M10" i="7"/>
  <c r="Q9" i="7"/>
  <c r="P9" i="7"/>
  <c r="O9" i="7"/>
  <c r="N9" i="7"/>
  <c r="M9" i="7"/>
  <c r="Q8" i="7"/>
  <c r="P8" i="7"/>
  <c r="O8" i="7"/>
  <c r="N8" i="7"/>
  <c r="M8" i="7"/>
  <c r="Q7" i="7"/>
  <c r="P7" i="7"/>
  <c r="O7" i="7"/>
  <c r="N7" i="7"/>
  <c r="M7" i="7"/>
  <c r="E6" i="7"/>
  <c r="M8" i="1" l="1"/>
  <c r="N8" i="1"/>
  <c r="N9" i="1" s="1"/>
  <c r="O8" i="1"/>
  <c r="P8" i="1"/>
  <c r="Q8" i="1" s="1"/>
  <c r="M9" i="1"/>
  <c r="O9" i="1"/>
  <c r="P9" i="1"/>
  <c r="Q9" i="1"/>
  <c r="M10" i="1"/>
  <c r="N10" i="1"/>
  <c r="O10" i="1"/>
  <c r="P10" i="1"/>
  <c r="Q10" i="1" s="1"/>
  <c r="M11" i="1"/>
  <c r="N11" i="1"/>
  <c r="O11" i="1"/>
  <c r="P11" i="1"/>
  <c r="Q11" i="1" s="1"/>
  <c r="M12" i="1"/>
  <c r="N12" i="1"/>
  <c r="O12" i="1"/>
  <c r="P12" i="1"/>
  <c r="Q12" i="1"/>
  <c r="M13" i="1"/>
  <c r="N13" i="1"/>
  <c r="O13" i="1"/>
  <c r="P13" i="1"/>
  <c r="Q13" i="1" s="1"/>
  <c r="M14" i="1"/>
  <c r="N14" i="1"/>
  <c r="O14" i="1"/>
  <c r="P14" i="1"/>
  <c r="M15" i="1"/>
  <c r="N15" i="1"/>
  <c r="O15" i="1"/>
  <c r="P15" i="1"/>
  <c r="Q15" i="1" s="1"/>
  <c r="A15" i="1" s="1"/>
  <c r="P7" i="1"/>
  <c r="Q7" i="1" s="1"/>
  <c r="O7" i="1"/>
  <c r="N7" i="1"/>
  <c r="M7" i="1"/>
  <c r="Q14" i="1" l="1"/>
  <c r="E6" i="1" l="1"/>
</calcChain>
</file>

<file path=xl/sharedStrings.xml><?xml version="1.0" encoding="utf-8"?>
<sst xmlns="http://schemas.openxmlformats.org/spreadsheetml/2006/main" count="1752" uniqueCount="767">
  <si>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</si>
  <si>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</si>
  <si>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</si>
  <si>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</si>
  <si>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</si>
  <si>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</si>
  <si>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</si>
  <si>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</si>
  <si>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</si>
  <si>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</si>
  <si>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Total €</t>
  </si>
  <si>
    <t xml:space="preserve">TVA au taux de : </t>
  </si>
  <si>
    <t>SYNTHESE</t>
  </si>
  <si>
    <t>Attention, le quadrillage sort mal à l'impression --&gt; A refaire</t>
  </si>
  <si>
    <t>Propositon quand on a la mission quantité</t>
  </si>
  <si>
    <t>Mise en page : tout "sans couleur", sauf :</t>
  </si>
  <si>
    <t>Lignes "tête de page", "variante obligatoire", "synthèse" : couleur R196/V189/B151</t>
  </si>
  <si>
    <t>Lignes "chapitres" : couleur R221/V217/B196</t>
  </si>
  <si>
    <t>Lignes "récap" : couleur R221/V217/B196</t>
  </si>
  <si>
    <t>Lignes "récap" (colonnes E/F/G) : couleur R238/V236/B225</t>
  </si>
  <si>
    <t>quadrillage :</t>
  </si>
  <si>
    <t>Cadre En-tête</t>
  </si>
  <si>
    <t>Mettre un quadrillage blanc sur toute la page (A7 / Ifin)</t>
  </si>
  <si>
    <t>Mettre un quadrillage vertical et horizontal en pointillé (sous"aucun") gris R191/V191/B191</t>
  </si>
  <si>
    <t>Mettre un quadrillage "encadré" en pointillé (sous"aucun") gris R191/V191/B191</t>
  </si>
  <si>
    <t>Les quantités indiquées par la Maîtrise d'œuvre sont des quantités théoriques, sans pertes, sans chutes, sans coefficients de foisonnement. L'entreprise devra en tenir compte dans ses prix unitaires.</t>
  </si>
  <si>
    <r>
      <rPr>
        <b/>
        <u/>
        <sz val="10"/>
        <rFont val="Calibri"/>
        <family val="2"/>
        <scheme val="minor"/>
      </rPr>
      <t>Notas</t>
    </r>
    <r>
      <rPr>
        <b/>
        <sz val="10"/>
        <rFont val="Calibri"/>
        <family val="2"/>
        <scheme val="minor"/>
      </rPr>
      <t xml:space="preserve"> :</t>
    </r>
  </si>
  <si>
    <t>Les quantités sont fournies par la Maîtrise d'œuvre mais l'Entreprise a obligation de les vérifier et de les corriger (suivant nécessité) avant la remise de son offre.</t>
  </si>
  <si>
    <t>--&gt; Appliquer sur les cases suivantes : A27/C32  -- E27/G32</t>
  </si>
  <si>
    <t>--&gt; Appliquer sur les cases suivantes : I27/I32</t>
  </si>
  <si>
    <t>1er chiffre</t>
  </si>
  <si>
    <t>2eme chiffre</t>
  </si>
  <si>
    <t>3eme chiffre</t>
  </si>
  <si>
    <t>Numéro titre</t>
  </si>
  <si>
    <t>Niveau titre
A compléter par l'utilis.
1 / 2 / 3</t>
  </si>
  <si>
    <t>4eme chiffre</t>
  </si>
  <si>
    <t>Entreprise :</t>
  </si>
  <si>
    <t>Adresse :</t>
  </si>
  <si>
    <t>Tél :</t>
  </si>
  <si>
    <t>Chargé d'affaire :</t>
  </si>
  <si>
    <t>E-mail :</t>
  </si>
  <si>
    <t>_________A remplir par l'entreprise______</t>
  </si>
  <si>
    <t>Qté MOE</t>
  </si>
  <si>
    <t>Qté ENT.</t>
  </si>
  <si>
    <t>BATIMENT  N°0268  | LANDIVISIAU (29)</t>
  </si>
  <si>
    <t>MAITRISE D’OUVRAGE</t>
  </si>
  <si>
    <t>OPÉRATION</t>
  </si>
  <si>
    <t>MAITRISE D’OEUVRE</t>
  </si>
  <si>
    <t>ARCHITECTE MANDATAIRE</t>
  </si>
  <si>
    <t>BET TCE</t>
  </si>
  <si>
    <t>BET ACOUSTIQUE</t>
  </si>
  <si>
    <t>OPC</t>
  </si>
  <si>
    <t>SOCOTEC</t>
  </si>
  <si>
    <t>BUREAU VERITAS</t>
  </si>
  <si>
    <t>ZAC de Kergaradec III</t>
  </si>
  <si>
    <t>Tel</t>
  </si>
  <si>
    <t>Email</t>
  </si>
  <si>
    <t>ASSISTANT MAITRE D'OUVRAGE</t>
  </si>
  <si>
    <r>
      <t xml:space="preserve">ESID de BREST
</t>
    </r>
    <r>
      <rPr>
        <sz val="10"/>
        <color rgb="FF403A60"/>
        <rFont val="Calibri Light"/>
        <family val="2"/>
      </rPr>
      <t>BCRM de brest
ESID de Brest-Investissement
CC16-29240 BREST cedex 9
Tel : 02 98 14 81 83</t>
    </r>
  </si>
  <si>
    <t>RENOVATION DU BATIMENT DE LOGEMENT N°0268 (26 E) ET CREATION D’UN PARKING D’UNE CINQUANTAINE DE PLACES 
EN EXTERIEUR SUR LA 
Base Aéronautique Navale de LANDIVISIAU (29)</t>
  </si>
  <si>
    <t>DECOMPOSITION DU PRIX GLOBAL ET FORFAITAIRE
(D.P.G.F.)</t>
  </si>
  <si>
    <r>
      <rPr>
        <b/>
        <sz val="8"/>
        <color rgb="FF403A60"/>
        <rFont val="Calibri Light"/>
        <family val="2"/>
      </rPr>
      <t>NOMADE ARCHITECTES</t>
    </r>
    <r>
      <rPr>
        <sz val="8"/>
        <color rgb="FF403A60"/>
        <rFont val="Calibri Light"/>
        <family val="2"/>
      </rPr>
      <t xml:space="preserve">
26 Rue Alfred Kastler – 56000 VANNES
Tel : 02 97 47 03 37
</t>
    </r>
  </si>
  <si>
    <r>
      <rPr>
        <sz val="8"/>
        <color theme="10"/>
        <rFont val="Calibri Light"/>
        <family val="2"/>
      </rPr>
      <t xml:space="preserve">Email : </t>
    </r>
    <r>
      <rPr>
        <u/>
        <sz val="8"/>
        <color theme="10"/>
        <rFont val="Calibri Light"/>
        <family val="2"/>
      </rPr>
      <t>agence.ouest@nomade.info</t>
    </r>
  </si>
  <si>
    <r>
      <rPr>
        <sz val="8"/>
        <color theme="10"/>
        <rFont val="Calibri"/>
        <family val="2"/>
        <scheme val="minor"/>
      </rPr>
      <t xml:space="preserve">Email : </t>
    </r>
    <r>
      <rPr>
        <u/>
        <sz val="8"/>
        <color theme="10"/>
        <rFont val="Calibri"/>
        <family val="2"/>
        <scheme val="minor"/>
      </rPr>
      <t>rennes@oteis.fr</t>
    </r>
  </si>
  <si>
    <r>
      <rPr>
        <sz val="8"/>
        <color theme="10"/>
        <rFont val="Calibri"/>
        <family val="2"/>
        <scheme val="minor"/>
      </rPr>
      <t xml:space="preserve">Email : </t>
    </r>
    <r>
      <rPr>
        <u/>
        <sz val="8"/>
        <color theme="10"/>
        <rFont val="Calibri"/>
        <family val="2"/>
        <scheme val="minor"/>
      </rPr>
      <t>rennes@acoustibel.fr</t>
    </r>
  </si>
  <si>
    <t xml:space="preserve">BUREAU DE CONTROLE </t>
  </si>
  <si>
    <t>COORDONNATEUR - SPS</t>
  </si>
  <si>
    <t xml:space="preserve">NOM
</t>
  </si>
  <si>
    <t>Adresse</t>
  </si>
  <si>
    <t>22 Rue Amiral Romain Desfossés - 29200 BREST</t>
  </si>
  <si>
    <t>180 rue de Kerervern  - 29806 BREST CEDEX 9</t>
  </si>
  <si>
    <t>Tel : 06 07 08 59 82</t>
  </si>
  <si>
    <t>Tel : 02 98 41 44 94</t>
  </si>
  <si>
    <r>
      <t xml:space="preserve">Email : </t>
    </r>
    <r>
      <rPr>
        <u/>
        <sz val="8"/>
        <color theme="10"/>
        <rFont val="Calibri"/>
        <family val="2"/>
        <scheme val="minor"/>
      </rPr>
      <t>andre.bozec@socotec.com</t>
    </r>
  </si>
  <si>
    <r>
      <t xml:space="preserve">Email : </t>
    </r>
    <r>
      <rPr>
        <u/>
        <sz val="8"/>
        <color theme="10"/>
        <rFont val="Calibri"/>
        <family val="2"/>
        <scheme val="minor"/>
      </rPr>
      <t>gregory.allanic@fr.bureauveritas.com</t>
    </r>
  </si>
  <si>
    <r>
      <rPr>
        <b/>
        <sz val="8"/>
        <color rgb="FF403A60"/>
        <rFont val="Calibri Light"/>
        <family val="2"/>
      </rPr>
      <t>OTEIS Agence de Rennes</t>
    </r>
    <r>
      <rPr>
        <sz val="8"/>
        <color rgb="FF403A60"/>
        <rFont val="Calibri Light"/>
        <family val="2"/>
      </rPr>
      <t xml:space="preserve">
10 Parc de Brocéliande - 35760 SAINT-GREGOIRE
Tel : 02 99 23 45 67</t>
    </r>
  </si>
  <si>
    <r>
      <rPr>
        <b/>
        <sz val="8"/>
        <color rgb="FF403A60"/>
        <rFont val="Calibri Light"/>
        <family val="2"/>
      </rPr>
      <t>ACOUSTIBEL</t>
    </r>
    <r>
      <rPr>
        <sz val="8"/>
        <color rgb="FF403A60"/>
        <rFont val="Calibri Light"/>
        <family val="2"/>
      </rPr>
      <t xml:space="preserve">
11 Rue de Turgé - 35310 CHAVAGNE
Tel : 02 99 64 30 28</t>
    </r>
  </si>
  <si>
    <r>
      <t xml:space="preserve">SEMBREIZH
</t>
    </r>
    <r>
      <rPr>
        <sz val="10"/>
        <color rgb="FF403A60"/>
        <rFont val="Calibri Light"/>
        <family val="2"/>
      </rPr>
      <t>37 rue Jean-Marie Le Bris
29200 BREST
Tél. : 02 98 43 15 14</t>
    </r>
    <r>
      <rPr>
        <b/>
        <sz val="10"/>
        <color rgb="FF403A60"/>
        <rFont val="Calibri Light"/>
        <family val="2"/>
      </rPr>
      <t xml:space="preserve">
</t>
    </r>
  </si>
  <si>
    <r>
      <rPr>
        <sz val="8"/>
        <color theme="10"/>
        <rFont val="Calibri Light"/>
        <family val="2"/>
      </rPr>
      <t xml:space="preserve">Email : </t>
    </r>
    <r>
      <rPr>
        <u/>
        <sz val="8"/>
        <color theme="10"/>
        <rFont val="Calibri Light"/>
        <family val="2"/>
      </rPr>
      <t>rennes@oteis.fr</t>
    </r>
  </si>
  <si>
    <t>PLOMBERIE / CHAUFFAGE / VENTILATION</t>
  </si>
  <si>
    <t>PARTIE COMMUNE PLOMBERIE/SANITAIRES/CHAUFFAGE/VENTILATION</t>
  </si>
  <si>
    <t>1.3</t>
  </si>
  <si>
    <t>SISMICITE</t>
  </si>
  <si>
    <t>Prescription générale sur le respect des prescriptions sur la sismicité des installations techniques</t>
  </si>
  <si>
    <t>ens</t>
  </si>
  <si>
    <t>1.4</t>
  </si>
  <si>
    <t>DEMARCHE CHANTIER PROPRE ET ENVIRONEMENTALE</t>
  </si>
  <si>
    <t>Prescription générale sur le respect des prescriptions pour la démarche chantier propre et environnementale</t>
  </si>
  <si>
    <t>1.5</t>
  </si>
  <si>
    <t>ETUDES ET REALISATION</t>
  </si>
  <si>
    <t>Frais d'étude et de réalisation</t>
  </si>
  <si>
    <t>1.7</t>
  </si>
  <si>
    <t>Frais de synthèse</t>
  </si>
  <si>
    <t>2.1</t>
  </si>
  <si>
    <t>SPECIFICATIONS GENERALES</t>
  </si>
  <si>
    <t>2.1.3</t>
  </si>
  <si>
    <t>Etanchéité de l'enveloppe</t>
  </si>
  <si>
    <t>2.1.4</t>
  </si>
  <si>
    <t>Prestations générales</t>
  </si>
  <si>
    <t>2.1.5</t>
  </si>
  <si>
    <t>Documents à fournir par l'entrepreneur</t>
  </si>
  <si>
    <t>2.1.5.2</t>
  </si>
  <si>
    <t>Avant le début des travaux</t>
  </si>
  <si>
    <t>2.1.5.3</t>
  </si>
  <si>
    <t>En cours de travaux</t>
  </si>
  <si>
    <t>2.1.5.4</t>
  </si>
  <si>
    <t>Fourniture d'échantillons</t>
  </si>
  <si>
    <t>2.1.5.5</t>
  </si>
  <si>
    <t>PV d'essais</t>
  </si>
  <si>
    <t>2.1.5.6</t>
  </si>
  <si>
    <t>Dossier des Ouvrages Exécutés (DOE)</t>
  </si>
  <si>
    <t>2.1.5.7</t>
  </si>
  <si>
    <t>Notice d'entretien</t>
  </si>
  <si>
    <t>2.1.5.8</t>
  </si>
  <si>
    <t>Consignes d'Exploitation</t>
  </si>
  <si>
    <t>2.1.5.9</t>
  </si>
  <si>
    <t>Consuel</t>
  </si>
  <si>
    <t>2.1.5.10</t>
  </si>
  <si>
    <t>Carnet sanitaire</t>
  </si>
  <si>
    <t>2.1.9</t>
  </si>
  <si>
    <t>Repérage des appareils, canalisations et cables</t>
  </si>
  <si>
    <t>2.1.9.1</t>
  </si>
  <si>
    <t>Etiquetage canalisations, câbles…</t>
  </si>
  <si>
    <t>2.1.9.2</t>
  </si>
  <si>
    <t>Repérage tableau</t>
  </si>
  <si>
    <t>2.1.9.3</t>
  </si>
  <si>
    <t>Teinte conventionnelle</t>
  </si>
  <si>
    <t>2.1.11</t>
  </si>
  <si>
    <t>Garantie</t>
  </si>
  <si>
    <t>2.1.11.1</t>
  </si>
  <si>
    <t>Garantie de fourniture</t>
  </si>
  <si>
    <t>2.1.11.2</t>
  </si>
  <si>
    <t>Garantie de parfait achèvement</t>
  </si>
  <si>
    <t>2.1.11.3</t>
  </si>
  <si>
    <t>Garantie de bon fonctionnement</t>
  </si>
  <si>
    <t>2.2</t>
  </si>
  <si>
    <t>ESSAIS ET RECEPTION</t>
  </si>
  <si>
    <t>2.2.2</t>
  </si>
  <si>
    <t>Information du personnel technique</t>
  </si>
  <si>
    <t>2.2.3</t>
  </si>
  <si>
    <t>Mise en service, assistance à l'exploitant</t>
  </si>
  <si>
    <t>2.2.3.1</t>
  </si>
  <si>
    <t>Mise en service</t>
  </si>
  <si>
    <t>2.2.3.2</t>
  </si>
  <si>
    <t>Assistance à l'exploitant</t>
  </si>
  <si>
    <t>2.2.4</t>
  </si>
  <si>
    <t>Opération de réception</t>
  </si>
  <si>
    <t>2.2.4.1</t>
  </si>
  <si>
    <t>Réception statique</t>
  </si>
  <si>
    <t>2.2.4.2</t>
  </si>
  <si>
    <t>Réception dynamique</t>
  </si>
  <si>
    <t>2.2.5</t>
  </si>
  <si>
    <t>Levée de réserves</t>
  </si>
  <si>
    <t>PARTIE PLOMBERIE/SANITAIRES</t>
  </si>
  <si>
    <t xml:space="preserve">ESSAIS </t>
  </si>
  <si>
    <t>2.1.2</t>
  </si>
  <si>
    <t>Essais et contrôles en cours de travaux</t>
  </si>
  <si>
    <t>2.1.1.1</t>
  </si>
  <si>
    <t>Essais de résistance mécanique et d'étanchéité</t>
  </si>
  <si>
    <t>2.1.1.2</t>
  </si>
  <si>
    <t>Essais des circuits électriques</t>
  </si>
  <si>
    <t>2.1.1.3</t>
  </si>
  <si>
    <t>Essais de vibration des machines tournante</t>
  </si>
  <si>
    <t>2.1.1.4</t>
  </si>
  <si>
    <t>Essais concernant la qualité d'eau</t>
  </si>
  <si>
    <t>Essais préalables à la mise en service</t>
  </si>
  <si>
    <t>Essais de fonctionnement</t>
  </si>
  <si>
    <t>3.1</t>
  </si>
  <si>
    <t>GENERALITES</t>
  </si>
  <si>
    <t>3.1.6</t>
  </si>
  <si>
    <t>Certificats d'économie d'énergie</t>
  </si>
  <si>
    <t>Fourniture de l'ensemble des documents nécessaires à l'établissement des CEE</t>
  </si>
  <si>
    <t>3.3</t>
  </si>
  <si>
    <t>RECONNAISSANCE DES LIEUX ET CONSIGNATIONS</t>
  </si>
  <si>
    <t>3.3.1</t>
  </si>
  <si>
    <t>Reconnaissance des lieux</t>
  </si>
  <si>
    <t>Reconnaissance des lieux et visites</t>
  </si>
  <si>
    <t>3.3.2</t>
  </si>
  <si>
    <t>Dépose et maintien en fonctionnement</t>
  </si>
  <si>
    <t>La consignation des réseaux dans les zones de travaux</t>
  </si>
  <si>
    <t>3.4</t>
  </si>
  <si>
    <t>ALIMENTATION DU BÂTIMENT EN EAU POTABLE</t>
  </si>
  <si>
    <t>3.4.1</t>
  </si>
  <si>
    <t>Origine des installations</t>
  </si>
  <si>
    <t>Raccordement sur le réseau existant</t>
  </si>
  <si>
    <t>3.4.2</t>
  </si>
  <si>
    <t>Liaison enterrée</t>
  </si>
  <si>
    <t>Réseau extérieur enterré en tube PE Ø 63X4,7    y compris lit de sable, grillage avertisseur.</t>
  </si>
  <si>
    <t>ml</t>
  </si>
  <si>
    <t>Panoplie</t>
  </si>
  <si>
    <t>Panoplie de raccordement du bâtiment avec:</t>
  </si>
  <si>
    <t>Vanne de coupure DN 50</t>
  </si>
  <si>
    <t>u</t>
  </si>
  <si>
    <t>Réducteur de pression DN50</t>
  </si>
  <si>
    <t>Compteur d'eau froide</t>
  </si>
  <si>
    <t>- Marque</t>
  </si>
  <si>
    <t>- Type</t>
  </si>
  <si>
    <t>Clapet antipollution de classe A DN</t>
  </si>
  <si>
    <t>Manomètre y compris vanne d'isolement</t>
  </si>
  <si>
    <t>Thermomètre</t>
  </si>
  <si>
    <t>Prise d'échantillon flammable</t>
  </si>
  <si>
    <t>3.5</t>
  </si>
  <si>
    <t>DISTRIBUTION D'EAU FROIDE</t>
  </si>
  <si>
    <t>3.5.2</t>
  </si>
  <si>
    <t>Nourrice distribution eau froide</t>
  </si>
  <si>
    <t>Alimentation pour remplissage des installations de chauffage</t>
  </si>
  <si>
    <t>Vannes d'isolement DN20</t>
  </si>
  <si>
    <t>Disconnecteur DN20</t>
  </si>
  <si>
    <t>Filtre DN20</t>
  </si>
  <si>
    <t>Alimentation pour la production ECS</t>
  </si>
  <si>
    <t>Vannes d'isolement DN50</t>
  </si>
  <si>
    <t>Clapet anti-retour DN50</t>
  </si>
  <si>
    <t>Souppe de sécurité raccordé aux égouts</t>
  </si>
  <si>
    <t>Alimentation buanderie</t>
  </si>
  <si>
    <t>Clapet anti-retour DN20</t>
  </si>
  <si>
    <t>Alimentation EF hébergement</t>
  </si>
  <si>
    <t>Alimentation robinet de puisage extérieur</t>
  </si>
  <si>
    <t>Vannes d'isolement DN15</t>
  </si>
  <si>
    <t>3.5.3</t>
  </si>
  <si>
    <t>Distribution intérieure</t>
  </si>
  <si>
    <t>Raccordement sur les attentes en sortie de panoplie</t>
  </si>
  <si>
    <t>Distribution intérieure en tube cuivre rouge écroui ou recuit, 
compris soudure, support, signalisation</t>
  </si>
  <si>
    <t>Ø 12x14</t>
  </si>
  <si>
    <t>Ø 14x16</t>
  </si>
  <si>
    <t>Ø 16x18</t>
  </si>
  <si>
    <t>Ø 20x22</t>
  </si>
  <si>
    <t>Ø 26x28</t>
  </si>
  <si>
    <t>Ø 30x32</t>
  </si>
  <si>
    <t>Ø 36x38</t>
  </si>
  <si>
    <t>Ø 40x42</t>
  </si>
  <si>
    <t>Ø 50x52</t>
  </si>
  <si>
    <t>Calorifugeage (suivant CCTP)</t>
  </si>
  <si>
    <t>Ø 14</t>
  </si>
  <si>
    <t>Ø 16</t>
  </si>
  <si>
    <t>Ø 18</t>
  </si>
  <si>
    <t>Ø 22</t>
  </si>
  <si>
    <t>Ø 28</t>
  </si>
  <si>
    <t>Ø 32</t>
  </si>
  <si>
    <t>Ø 38</t>
  </si>
  <si>
    <t>Ø 42</t>
  </si>
  <si>
    <t>Ø 52</t>
  </si>
  <si>
    <t>Réseau extérieur enterré en tube PE Ø 19x25    y compris lit de sable, grillage avertisseur.</t>
  </si>
  <si>
    <t>- Dispositif anti-bélier en tête des colonnes</t>
  </si>
  <si>
    <t>- Vannes d'arrêt</t>
  </si>
  <si>
    <t>- Robinets de purge</t>
  </si>
  <si>
    <t>- Vannes de pied de colonnes 3 pièces</t>
  </si>
  <si>
    <t>- Robinet de puisage extérieur</t>
  </si>
  <si>
    <t>3.6</t>
  </si>
  <si>
    <t>PRODUCTION RECYCLAGE ET SURVEILLANCE D'EAU CHAUDE SANITAIRE</t>
  </si>
  <si>
    <t>3.6.3</t>
  </si>
  <si>
    <t>Préparateur ECS</t>
  </si>
  <si>
    <t>Production ECS semi-instantannée par échangeur à plaque et ballon de stockage primaire y compris vanne 3 voies, pompe, coffret électrique... suivant CCTP :</t>
  </si>
  <si>
    <t>Marque</t>
  </si>
  <si>
    <t>Type</t>
  </si>
  <si>
    <t>Puissance échangeur   779   kW</t>
  </si>
  <si>
    <t>Volume ballon primaire     2000   litres</t>
  </si>
  <si>
    <t>3.6.4</t>
  </si>
  <si>
    <t>Rccordement du préparateur</t>
  </si>
  <si>
    <t>Côté réseau primaire chauffage</t>
  </si>
  <si>
    <t>Raccordement sur les attentes du lot CVC</t>
  </si>
  <si>
    <t>Vanne d'isolement aval ballon primaire DN 65</t>
  </si>
  <si>
    <r>
      <t xml:space="preserve">Canalisation en tube acier noir </t>
    </r>
    <r>
      <rPr>
        <sz val="10"/>
        <rFont val="Calibri"/>
        <family val="2"/>
      </rPr>
      <t>Ǿ70</t>
    </r>
    <r>
      <rPr>
        <sz val="9"/>
        <rFont val="Calibri"/>
        <family val="2"/>
      </rPr>
      <t>x76 y compris calorifuge</t>
    </r>
  </si>
  <si>
    <t>Vanne de vidange ballon DN 25</t>
  </si>
  <si>
    <t>Purgeur automatique</t>
  </si>
  <si>
    <t>Vanne sous purgeur</t>
  </si>
  <si>
    <t xml:space="preserve"> Sonde de température</t>
  </si>
  <si>
    <t>Thermomètres</t>
  </si>
  <si>
    <t>Côté  ECS</t>
  </si>
  <si>
    <t>Vanne d'isolement ACS DN 50</t>
  </si>
  <si>
    <r>
      <t xml:space="preserve">Canalisation en tube cuivre </t>
    </r>
    <r>
      <rPr>
        <sz val="10"/>
        <rFont val="Calibri"/>
        <family val="2"/>
      </rPr>
      <t>Ǿ</t>
    </r>
    <r>
      <rPr>
        <sz val="9"/>
        <rFont val="Calibri"/>
        <family val="2"/>
      </rPr>
      <t>50x52 y compris calorifuge</t>
    </r>
  </si>
  <si>
    <t>Soupape de sécurité</t>
  </si>
  <si>
    <t>Raccordement soupape à l'égout en tube cuivre Diam     y compris raccords, soudure et supports</t>
  </si>
  <si>
    <t>Vase d'expansion sanitaire avec vanne d'isolement ACS</t>
  </si>
  <si>
    <t>Robinet de prise d'échantuillon flammable</t>
  </si>
  <si>
    <t>Recylage ECS et surveillance du réseau ECS</t>
  </si>
  <si>
    <t>Pompe de bouclage ECS</t>
  </si>
  <si>
    <t xml:space="preserve">Débit : 3 m3/h, HMT:         </t>
  </si>
  <si>
    <t xml:space="preserve">Marque </t>
  </si>
  <si>
    <t>kit manométre</t>
  </si>
  <si>
    <t xml:space="preserve">clapets anti retour ACS DN50 </t>
  </si>
  <si>
    <t>Vannes d'isolement ACS DN50</t>
  </si>
  <si>
    <t>Vannes d'isolement ACS DN20</t>
  </si>
  <si>
    <t>Vannes de réglage et mesure ACS DN15</t>
  </si>
  <si>
    <t>Thermométres</t>
  </si>
  <si>
    <t>Manchette témoin démontable DN50</t>
  </si>
  <si>
    <t>Sonde de température pour la production y compris cablage de report</t>
  </si>
  <si>
    <t>Sonde de température pour la distribution sur EF et ECS y compris cablage de report</t>
  </si>
  <si>
    <t>Contrôleur de régulation pour contrôle continu des températures ECS, RECS, Ef  suivant CCTP</t>
  </si>
  <si>
    <t>Canalisation et By-pass en tube cuivre écroui y compris raccords, soudures et supports :</t>
  </si>
  <si>
    <t>Ø50X52</t>
  </si>
  <si>
    <t>Ø20X22</t>
  </si>
  <si>
    <t>Ø14X16</t>
  </si>
  <si>
    <t>Isolation des canalisations suivant CCTP</t>
  </si>
  <si>
    <t>3.6.6</t>
  </si>
  <si>
    <t>Purge du réseau</t>
  </si>
  <si>
    <t>Désinfection</t>
  </si>
  <si>
    <t>Analyse d'eau</t>
  </si>
  <si>
    <t>3.6.7</t>
  </si>
  <si>
    <t>Electricité</t>
  </si>
  <si>
    <t>Raccordement des différents équipements depuis l'armoire chaufferie</t>
  </si>
  <si>
    <t>3.7</t>
  </si>
  <si>
    <t>DISTRIBUTION D'EAU CHAUDE</t>
  </si>
  <si>
    <t>3.7.1</t>
  </si>
  <si>
    <t>Réseau de distribution et recyclage E.C.S.</t>
  </si>
  <si>
    <t>Raccordement sur les attentes en sortie de production</t>
  </si>
  <si>
    <t>3.7.2</t>
  </si>
  <si>
    <t>Panoplies chocs thermiques réseau EF et équilibrage bouclage</t>
  </si>
  <si>
    <t>- Vannes d'arrêt NF ACS DN 40</t>
  </si>
  <si>
    <t>- Vannes d'arrêt NF ACS DN 25</t>
  </si>
  <si>
    <t>- Manchettes témoins DN40</t>
  </si>
  <si>
    <t>- Manchettes témoins DN25</t>
  </si>
  <si>
    <t>- Vannes d'équilibrage suivant CCTP DN25</t>
  </si>
  <si>
    <t>- Robinet de prise d'échantillon</t>
  </si>
  <si>
    <t>Doigt de gant et sondes pour prise de température des réseaux suivant CCTP</t>
  </si>
  <si>
    <t>3.8</t>
  </si>
  <si>
    <t>REPERAGE ET SCHEMAS A AFFICHER</t>
  </si>
  <si>
    <t>Schéma à afficher en local technique</t>
  </si>
  <si>
    <t>Repèrage des réseaux et vannes</t>
  </si>
  <si>
    <t>3.9</t>
  </si>
  <si>
    <t>ALIMENTATION DES SDB ET BLOCS SANITAIRES</t>
  </si>
  <si>
    <t>- Vannes d'arrêt NF ACS DN 15</t>
  </si>
  <si>
    <t>- Vannes d'arrêt NF ACS DN 20</t>
  </si>
  <si>
    <t xml:space="preserve"> - Clapet anti-retour EA DN 15</t>
  </si>
  <si>
    <t xml:space="preserve"> - Clapet anti-retour EA DN 20</t>
  </si>
  <si>
    <t>3.10</t>
  </si>
  <si>
    <t>EVACUATION EU/EV</t>
  </si>
  <si>
    <t>3.10.1/2</t>
  </si>
  <si>
    <t>Evacuations Primaires et secondaires</t>
  </si>
  <si>
    <t>Ventilation primaire de chute en tube PVC BS3 D0 et admis a la marque NFMe y compris supports et manchons de raccordement</t>
  </si>
  <si>
    <t>pm</t>
  </si>
  <si>
    <t>PVC BS3 D0 et admis a la marque NFMe y compris supports, tés de dégorgements, raccords</t>
  </si>
  <si>
    <t>Raccordement des appareils depuis GT ou collecteurs</t>
  </si>
  <si>
    <t>Ø 40</t>
  </si>
  <si>
    <t>Ø 50</t>
  </si>
  <si>
    <t>Ø 100</t>
  </si>
  <si>
    <t>Chutes verticales en gaines techniques</t>
  </si>
  <si>
    <t>Ø 80</t>
  </si>
  <si>
    <t>Collecteurs en plafond</t>
  </si>
  <si>
    <t>Ø 63</t>
  </si>
  <si>
    <t>Ø 110</t>
  </si>
  <si>
    <t>Ø 125</t>
  </si>
  <si>
    <t>Ø 140</t>
  </si>
  <si>
    <t>Ø 160</t>
  </si>
  <si>
    <t>Ø 200</t>
  </si>
  <si>
    <t>Ø 250</t>
  </si>
  <si>
    <t>Calorifuge  suivant CCTP collecteurs RDC et R+1</t>
  </si>
  <si>
    <t>3.10.3</t>
  </si>
  <si>
    <t>Relevage EU</t>
  </si>
  <si>
    <t>Ensemble de pompes de relevage des eaux usées selon CCTP y compris raccordement sur différentes attentes</t>
  </si>
  <si>
    <t>- Pompes</t>
  </si>
  <si>
    <t xml:space="preserve">              Marque:</t>
  </si>
  <si>
    <t xml:space="preserve">              Type :</t>
  </si>
  <si>
    <t xml:space="preserve">              Débit :</t>
  </si>
  <si>
    <t>- Raccordement électrique sur attente lot CFO</t>
  </si>
  <si>
    <t>- Tube PVC Pression Ø 50</t>
  </si>
  <si>
    <t>- Vannes DN50</t>
  </si>
  <si>
    <t>- Clapet anti retour DN50</t>
  </si>
  <si>
    <t>- ventilation primaire de la fosse y compris sortie en toiture</t>
  </si>
  <si>
    <t>- raccordement au attente du lot GO</t>
  </si>
  <si>
    <t>3.11</t>
  </si>
  <si>
    <t>CHUTES EAUX PLUVIALES</t>
  </si>
  <si>
    <t>Chutes extérieures non comprises</t>
  </si>
  <si>
    <t>3.12</t>
  </si>
  <si>
    <t>FOURREAUX DE TRAVERSEE</t>
  </si>
  <si>
    <t>Mise en place de fourreaux selon CCTP</t>
  </si>
  <si>
    <r>
      <t xml:space="preserve"> Manchons coupe feu tube PVC </t>
    </r>
    <r>
      <rPr>
        <sz val="10"/>
        <rFont val="Calibri"/>
        <family val="2"/>
      </rPr>
      <t>Φ &gt;125 mm</t>
    </r>
  </si>
  <si>
    <t>3.13</t>
  </si>
  <si>
    <t>APPAREILS SANITAIRES</t>
  </si>
  <si>
    <t>3.13.2</t>
  </si>
  <si>
    <t>Appareils sanitaires</t>
  </si>
  <si>
    <t>Repère 1a: WC suspendu chambre</t>
  </si>
  <si>
    <t>Repère 1b: WC suspendu handicapé</t>
  </si>
  <si>
    <t>Repère 2a: Meuble vasque chambre</t>
  </si>
  <si>
    <t>Repère 2b: Plan vasque chambre PMR</t>
  </si>
  <si>
    <t>Repère 2c: lavabo chambre PMR</t>
  </si>
  <si>
    <t>Repère 3a: Douche chambre</t>
  </si>
  <si>
    <t>Repère 3b: Douche chambre PMR</t>
  </si>
  <si>
    <t>Repère 4a: Urinoir</t>
  </si>
  <si>
    <t>Repère 5: Bac à laver</t>
  </si>
  <si>
    <t>Repère RP: Robinet de puisage</t>
  </si>
  <si>
    <t>3.13.3</t>
  </si>
  <si>
    <t>Attentes</t>
  </si>
  <si>
    <t>Repère AT1: Attente Machine à Laver le linge</t>
  </si>
  <si>
    <t>Repère AT2: Attente Machine à sécher le linge</t>
  </si>
  <si>
    <t xml:space="preserve">Repère AT3: Attente table à repasser </t>
  </si>
  <si>
    <t>3.14</t>
  </si>
  <si>
    <t>ACCESSOIRES</t>
  </si>
  <si>
    <t>3.14.1</t>
  </si>
  <si>
    <t>Main-courante de douche</t>
  </si>
  <si>
    <t>3.14.2</t>
  </si>
  <si>
    <t>Poigné de maintien 135° WC PMR</t>
  </si>
  <si>
    <t>3.14.3</t>
  </si>
  <si>
    <t>Poigné de maintien douche PMR</t>
  </si>
  <si>
    <t>3.15</t>
  </si>
  <si>
    <t>GESTION TECHNIQUE CENTRALISEE (G.T.C.)</t>
  </si>
  <si>
    <t>Sondes sur les réseaux</t>
  </si>
  <si>
    <t>Câblage des sondes et des compteurs</t>
  </si>
  <si>
    <t>Reprise des points pour mise à disposition dans armoire électrique CVCD</t>
  </si>
  <si>
    <t>PARTIE CHAUFFAGE / VENTILATION</t>
  </si>
  <si>
    <t>Essais gaines de soufflage et d'extraction</t>
  </si>
  <si>
    <t>Essais de fonctionnement et de puissance</t>
  </si>
  <si>
    <t>3.1.5</t>
  </si>
  <si>
    <t>La consignation des installations</t>
  </si>
  <si>
    <t>PRODUCTION DE CHALEUR</t>
  </si>
  <si>
    <t>Approvisionnements en énergie</t>
  </si>
  <si>
    <t>Stockage énergie</t>
  </si>
  <si>
    <t>Fourniture des plans au lot G.O</t>
  </si>
  <si>
    <t>Cuve de stokage GPL</t>
  </si>
  <si>
    <t>Fourniture des certificats de conformité</t>
  </si>
  <si>
    <t>3.4.3</t>
  </si>
  <si>
    <t>Alimentation en Propane</t>
  </si>
  <si>
    <t>Coffret de jumelage</t>
  </si>
  <si>
    <t>Détenteur 1.5 bar</t>
  </si>
  <si>
    <t>Limiteur de pression 1.75 bar</t>
  </si>
  <si>
    <t>Liaison entre cuves et coffret de jumelage</t>
  </si>
  <si>
    <t>Liaison entre coffret de jumelage et bâtiment</t>
  </si>
  <si>
    <t>Tube PE spécial GAZ, y compris accessoires de supportage, raccords , soudure… :</t>
  </si>
  <si>
    <t>Raccord PE/Fer</t>
  </si>
  <si>
    <t xml:space="preserve">Protection mécanique de la remontée de tuyauterie hors sol </t>
  </si>
  <si>
    <t>Coffret de coupure en facade de la chaufferie avec porte façade verre</t>
  </si>
  <si>
    <t>Vanne  Gaz</t>
  </si>
  <si>
    <t>Détenteur 1.5 bar-300 mbar avec filtre</t>
  </si>
  <si>
    <t>Etiquette de signalisation vanne de sécurité</t>
  </si>
  <si>
    <t>Etiquette de signalisation vanne de barrage chaufferie</t>
  </si>
  <si>
    <t>3.4.4</t>
  </si>
  <si>
    <t>Chaudière Propane</t>
  </si>
  <si>
    <t>Chaudière gaz et brûleur 148 mbar(suivant CCTP) :</t>
  </si>
  <si>
    <t xml:space="preserve">Type </t>
  </si>
  <si>
    <t>Puissance 180 kW</t>
  </si>
  <si>
    <t>compris accessoires et raccordements.</t>
  </si>
  <si>
    <t>Aquastat de sécurité y compris raccordements</t>
  </si>
  <si>
    <t>PM</t>
  </si>
  <si>
    <t>Vannes d'isolement DN 50</t>
  </si>
  <si>
    <t>Electrovannes 2 voies DN 50</t>
  </si>
  <si>
    <t>Clapet anti-retour DN 50 à bride sur départ chaudière</t>
  </si>
  <si>
    <t xml:space="preserve">Contrôleur de débit d'eau </t>
  </si>
  <si>
    <t>Pressostat manque d'eau</t>
  </si>
  <si>
    <t>Soupape de sécurité tarée à 3 bars</t>
  </si>
  <si>
    <t>Accessoires supportage, soudure, raccords pour tuyauterie évacuation</t>
  </si>
  <si>
    <t>Vanne de vidange chaudière à boisseau sphérique 1/4 tour DN 20</t>
  </si>
  <si>
    <t xml:space="preserve">Raccordement vanne de vidange sur évacuation en tube acier </t>
  </si>
  <si>
    <t>Entonnoir pour soupape de sécurité</t>
  </si>
  <si>
    <t>Tuyauterie évacuation vers égouts en tube cuivre</t>
  </si>
  <si>
    <t>Essais et mise en service de la chaufferie y compris toutes sujétions</t>
  </si>
  <si>
    <t>3.4.6</t>
  </si>
  <si>
    <t>Conduits de fumées</t>
  </si>
  <si>
    <t>Carneau de fumée en inox 316L simple paroi Ø       mm y compris raccordements chaudières Ø         mm, accessoires, raccords, tampon de visite et écoulement des condensats raccordé jusqu'à l'égout</t>
  </si>
  <si>
    <t>Conduit de fumée vertical en inox 316/304 double peau :</t>
  </si>
  <si>
    <t>Ø intérieur         mm</t>
  </si>
  <si>
    <t>(Ø à vérifier par l'entreprise avec type de matériel prévu pour les productions d'énergie)</t>
  </si>
  <si>
    <t>Divers accessoires tels que cône de finition, support renforts, supports, tés de purge en pied, coudes, rosaces…</t>
  </si>
  <si>
    <t>Kit de neutralisation des condensâts</t>
  </si>
  <si>
    <t>Evacuation du conduit de fumée et raccordement à l'égout</t>
  </si>
  <si>
    <t>3.4.7</t>
  </si>
  <si>
    <t>Ventilation chaufferie</t>
  </si>
  <si>
    <t>Conduit de ventilation en inox 304 simple paroi :</t>
  </si>
  <si>
    <t xml:space="preserve">Ø </t>
  </si>
  <si>
    <t>Evacuation du conduit de ventilation et raccordement à l'égout</t>
  </si>
  <si>
    <t>Grille de ventilation basse suivant plan</t>
  </si>
  <si>
    <t>Marque :</t>
  </si>
  <si>
    <t>Type :</t>
  </si>
  <si>
    <t>Section :       dm²</t>
  </si>
  <si>
    <t>3.4.8</t>
  </si>
  <si>
    <t>Expansion- dégazage - désembouage - sécurité</t>
  </si>
  <si>
    <t>Vase d'expansion sous pression d'azote à membrane  :</t>
  </si>
  <si>
    <t>Volume :         litres</t>
  </si>
  <si>
    <t>Raccordement des vases sur circuit retour chaudière en tube acier DN 40</t>
  </si>
  <si>
    <t>3.4.9</t>
  </si>
  <si>
    <t>Alimentation eau de ville</t>
  </si>
  <si>
    <t>Alimentation depuis vannes en attente du lot plomberie</t>
  </si>
  <si>
    <t>Vannes d'isolement</t>
  </si>
  <si>
    <t>- DN 20</t>
  </si>
  <si>
    <t>Filtre</t>
  </si>
  <si>
    <t xml:space="preserve">Disconnecteur </t>
  </si>
  <si>
    <t>Siphon disconnecteur et raccordement à l'égout</t>
  </si>
  <si>
    <t>Compteur eau froide à émetteur d'impulsion DN 20</t>
  </si>
  <si>
    <t>Tuyauterie pour alimentation des différents points de l'installation</t>
  </si>
  <si>
    <t>Robinet de puisage DN 15 avec disconnecteur d'extrémité</t>
  </si>
  <si>
    <t>3.4.10</t>
  </si>
  <si>
    <t>Traitement d'eau</t>
  </si>
  <si>
    <t>Produit de traitement de l'eau en introduction dans le réseau, y compris contrôle</t>
  </si>
  <si>
    <t>3.4.11</t>
  </si>
  <si>
    <t>Réseaux hydrauliques et accessoires chaufferie</t>
  </si>
  <si>
    <t>Collecteurs aller et retour</t>
  </si>
  <si>
    <t>Avec : selon descriptif</t>
  </si>
  <si>
    <t>Tube fer noir tarif 1 et 10 aller Ø 70x76</t>
  </si>
  <si>
    <t>Tube fer noir tarif 1 et 10 retour BT Ø 70x76</t>
  </si>
  <si>
    <t>Tube fer noir tarif 1 et 10 retour HT Ø 70x76</t>
  </si>
  <si>
    <t>Avec : coquille laine minérale 30 mm + Tôle ISOXALE</t>
  </si>
  <si>
    <t xml:space="preserve">            raccords et supports</t>
  </si>
  <si>
    <t xml:space="preserve">            peinture antirouille</t>
  </si>
  <si>
    <t xml:space="preserve">            repérage tuyauterie</t>
  </si>
  <si>
    <t>Vannes d'isolement DN65</t>
  </si>
  <si>
    <t>Robinets de vidange</t>
  </si>
  <si>
    <t>Purgeurs automatiques</t>
  </si>
  <si>
    <t>Manomètres</t>
  </si>
  <si>
    <t>Séparateur d'air isolé :</t>
  </si>
  <si>
    <t xml:space="preserve">           Marque</t>
  </si>
  <si>
    <t xml:space="preserve">           Type</t>
  </si>
  <si>
    <t xml:space="preserve">          Raccordement </t>
  </si>
  <si>
    <t>Pot à boue électromagnétique</t>
  </si>
  <si>
    <t>Filtre bi passable</t>
  </si>
  <si>
    <t xml:space="preserve">- Collecteurs de départ </t>
  </si>
  <si>
    <t>Ø 125x133</t>
  </si>
  <si>
    <t>- Calorifugeage pour dito</t>
  </si>
  <si>
    <t>- Collecteurs retour BT</t>
  </si>
  <si>
    <t>Ø 70x76</t>
  </si>
  <si>
    <t>Vannes d'isolement collecteur aller (été-hiver)</t>
  </si>
  <si>
    <t>- Purgeur automatique</t>
  </si>
  <si>
    <t>- Vanne de vidange</t>
  </si>
  <si>
    <t>- Raccordement purge et vidange à l'égout</t>
  </si>
  <si>
    <t>- Thermomètre</t>
  </si>
  <si>
    <t>Circuit 1 à température constante ECS</t>
  </si>
  <si>
    <t>- Groupe de circulation double</t>
  </si>
  <si>
    <t>Débit  / Pression :         12 m3/h</t>
  </si>
  <si>
    <t>- Kit manométrique</t>
  </si>
  <si>
    <t xml:space="preserve">- Vannes d'isolement DN </t>
  </si>
  <si>
    <t>- Vannes d'équilibrage DN 65</t>
  </si>
  <si>
    <t>- Thermomètres</t>
  </si>
  <si>
    <t>- Doigts de gant pour sonde</t>
  </si>
  <si>
    <t>- compteur d'énergie</t>
  </si>
  <si>
    <t>- Filtre</t>
  </si>
  <si>
    <t>- Tuyauterie de raccordement fer noir en chaufferie</t>
  </si>
  <si>
    <t>- Calorifugeage</t>
  </si>
  <si>
    <t>- Vannes de vidange</t>
  </si>
  <si>
    <t>Circuit 2 à température régulée batterie CTA</t>
  </si>
  <si>
    <t>Débit  / Pression :      500  l/h</t>
  </si>
  <si>
    <t>- Vannes d'isolement DN 20</t>
  </si>
  <si>
    <t>- Vannes d'équilibrage DN 20</t>
  </si>
  <si>
    <t>- Vanne 3 voies(montage)</t>
  </si>
  <si>
    <t>- Vannes de réglage by-pass V3V DN 15</t>
  </si>
  <si>
    <t>Ø 20x27</t>
  </si>
  <si>
    <t>Circuit 3 régulé chauffage radiateurs</t>
  </si>
  <si>
    <t>Débit  / Pression :    1340     l/h</t>
  </si>
  <si>
    <t>- Vannes d'isolement DN 32</t>
  </si>
  <si>
    <t>- Vannes d'isolement DN 25</t>
  </si>
  <si>
    <t>- Vannes de réglage by-pass V3V DN 20</t>
  </si>
  <si>
    <t>- Vannes d'équilibrage DN 25</t>
  </si>
  <si>
    <t>- Filtre DN32</t>
  </si>
  <si>
    <t>Ø26X34</t>
  </si>
  <si>
    <t>Circuit 4 régulé chauffage radiateurs</t>
  </si>
  <si>
    <t>Débit  / Pression :   1650  l/h</t>
  </si>
  <si>
    <t>-Vanne 3 voies(montage)</t>
  </si>
  <si>
    <t>- Vannes de réglage by-pass V3V DN25</t>
  </si>
  <si>
    <t>- Filtre dn32</t>
  </si>
  <si>
    <t>Ø33x42</t>
  </si>
  <si>
    <t>3.4.12</t>
  </si>
  <si>
    <t>Repérage / sécurité</t>
  </si>
  <si>
    <t>Etiquettes de repérage des réseaux et matériels et fléchage des circuits</t>
  </si>
  <si>
    <t xml:space="preserve">Plateau avec tiroir </t>
  </si>
  <si>
    <t>Livret de chaufferie</t>
  </si>
  <si>
    <t>Schéma de principe sous plexiglas et consignes de sécurité gaz</t>
  </si>
  <si>
    <t>3.4.13</t>
  </si>
  <si>
    <t>Collecteurs eaux usées</t>
  </si>
  <si>
    <t>Ensemble de pompes de relevage puisard eaux usées selon CCTP y compris raccordement sur différentes attentes</t>
  </si>
  <si>
    <t xml:space="preserve"> - Raccordement électriques y compris raccordement</t>
  </si>
  <si>
    <t>- Tuyauterie</t>
  </si>
  <si>
    <t>- Vannes</t>
  </si>
  <si>
    <t>- Clapet anti retour</t>
  </si>
  <si>
    <t>3.4.14</t>
  </si>
  <si>
    <t>Armoire électrique et raccordement de tous les matériels sur chemin de câble suivant CCTP</t>
  </si>
  <si>
    <t>3.4.15</t>
  </si>
  <si>
    <t>Régulation chaudière et circuits régulés</t>
  </si>
  <si>
    <t>Régulation (suivant CCTP)</t>
  </si>
  <si>
    <t>y compris raccordements des matériels, mise en service.</t>
  </si>
  <si>
    <t>TUYAUTERIE - VANNAGE</t>
  </si>
  <si>
    <t>3.5.1</t>
  </si>
  <si>
    <t>Tuyauterie - Vannage</t>
  </si>
  <si>
    <t>Réseaux radiateur OUEST</t>
  </si>
  <si>
    <t>- Robinets de vidange</t>
  </si>
  <si>
    <t>- Purgeurs automatiques</t>
  </si>
  <si>
    <t>Canalisation</t>
  </si>
  <si>
    <t>Tube fer noir qualité chauffage</t>
  </si>
  <si>
    <t>(y compris raccords et supports)</t>
  </si>
  <si>
    <t>Ø 15*21</t>
  </si>
  <si>
    <t>Ø 20*27</t>
  </si>
  <si>
    <t>Ø 26*34</t>
  </si>
  <si>
    <t>Calorifugeage</t>
  </si>
  <si>
    <t>Coquille isolant à base de mousse ép. 34 mm + (avec accessoires pour vannes, circulateurs, brides, etc…) pour tube</t>
  </si>
  <si>
    <t>Cuivre recuit pour canalisation encastrée sous fourreau</t>
  </si>
  <si>
    <t>Ø 12/14</t>
  </si>
  <si>
    <t>Vannes ¼ de tour</t>
  </si>
  <si>
    <t>Repérage et fléchage</t>
  </si>
  <si>
    <t>Réseaux radiateur EST</t>
  </si>
  <si>
    <t>Ø 33*42</t>
  </si>
  <si>
    <t>Réseaux batterie chaude CTA</t>
  </si>
  <si>
    <t>Réseaux en local technique</t>
  </si>
  <si>
    <t>Chaufferie</t>
  </si>
  <si>
    <t>Canalisation en tube fer noir T1 compris divers accessoires, raccords, supports, soudures, peinture …:</t>
  </si>
  <si>
    <t>pm 3.4.11</t>
  </si>
  <si>
    <t>Calorifuge avec coquille laine de roche ép. 30mm minimum et revêtement PVC:</t>
  </si>
  <si>
    <t>Locaux ventilation</t>
  </si>
  <si>
    <t>Calorifuge avec coquille laine de roche ép. 30mm minimum et revêtement PVC :</t>
  </si>
  <si>
    <t>- DN 15</t>
  </si>
  <si>
    <t>Vannes de réglage</t>
  </si>
  <si>
    <t>Purgeurs d'air automatique sur vanne d'isolement DN 15</t>
  </si>
  <si>
    <t>Repérage</t>
  </si>
  <si>
    <t>EMISSION DE CHALEUR STATIQUE</t>
  </si>
  <si>
    <t>3.6.2</t>
  </si>
  <si>
    <t>Radiateurs à eau chaude</t>
  </si>
  <si>
    <t>- Radiateur standard  Verticaux</t>
  </si>
  <si>
    <t xml:space="preserve">  Marque </t>
  </si>
  <si>
    <t xml:space="preserve">  Type 20S1000</t>
  </si>
  <si>
    <t xml:space="preserve">  Type 20S450</t>
  </si>
  <si>
    <t xml:space="preserve">  Type 20S600</t>
  </si>
  <si>
    <t xml:space="preserve">  Type 20S800</t>
  </si>
  <si>
    <t xml:space="preserve">  Type 20S900</t>
  </si>
  <si>
    <t>- Robinet thermostatique (suivant CCTP)</t>
  </si>
  <si>
    <t>- Tés ou coudes de réglage à mémoire</t>
  </si>
  <si>
    <t>- Purgeur d'air à clé</t>
  </si>
  <si>
    <t>VENITLATION SIMPLE FLUX</t>
  </si>
  <si>
    <t>Entrée d'air</t>
  </si>
  <si>
    <t>Côté Sud</t>
  </si>
  <si>
    <t>Entrées d'air selon CCTP</t>
  </si>
  <si>
    <t>Selon CCTP y compris module acoustique</t>
  </si>
  <si>
    <t xml:space="preserve"> 30 m3/h</t>
  </si>
  <si>
    <t xml:space="preserve"> 45 m3/h</t>
  </si>
  <si>
    <t>Côté Nord + centre</t>
  </si>
  <si>
    <t>3.7.3</t>
  </si>
  <si>
    <t>Caisson d'extraction</t>
  </si>
  <si>
    <t xml:space="preserve">Caisson d'extraction (suivant CCTP) tout compris avec piège à son, raccordement électrique depuis,  attentes au lot courant fort, manchettes souples, interrupteur de proximité, plots anti vibratiles, visières de rejet. </t>
  </si>
  <si>
    <t>- Extracteur sanitaire</t>
  </si>
  <si>
    <t xml:space="preserve"> Débit :     2235     m3/h</t>
  </si>
  <si>
    <t xml:space="preserve"> Débit :    1410   m3/h</t>
  </si>
  <si>
    <t>Raccordement électrique sur attente lot CFO</t>
  </si>
  <si>
    <t>3.7.4</t>
  </si>
  <si>
    <t>Gaines d'extraction et rejet</t>
  </si>
  <si>
    <t>Gaine circulaire en tôle acier galvanisé y compris support, coudes accessoires, registres de dosage, tés souches, platine d'étanchéité, gaine acoustique TM 25 sur 1 m à chaque piquage,</t>
  </si>
  <si>
    <t xml:space="preserve">  Ø 125</t>
  </si>
  <si>
    <t xml:space="preserve">  Ø 160</t>
  </si>
  <si>
    <t xml:space="preserve">  Ø 200</t>
  </si>
  <si>
    <t xml:space="preserve">  Ø 250</t>
  </si>
  <si>
    <t xml:space="preserve">  Ø 315</t>
  </si>
  <si>
    <t xml:space="preserve">  Ø 355</t>
  </si>
  <si>
    <t xml:space="preserve">Gaine en tôle acier galvanisé y compris  support, coudes accessoires, registres de dosage, tés souches, platine d'étanchéité, </t>
  </si>
  <si>
    <t>450 x 200</t>
  </si>
  <si>
    <t>Trappes de nettoyage</t>
  </si>
  <si>
    <t>Côté Nord</t>
  </si>
  <si>
    <t xml:space="preserve">  Ø 450</t>
  </si>
  <si>
    <t xml:space="preserve">  Ø 500</t>
  </si>
  <si>
    <t>500 x 250</t>
  </si>
  <si>
    <t>3.7.5</t>
  </si>
  <si>
    <t>Sécurité incendie</t>
  </si>
  <si>
    <t>Protection Coupe-Feu</t>
  </si>
  <si>
    <t>- Clapet coupe-feu selon CCTP</t>
  </si>
  <si>
    <t>Diam 200</t>
  </si>
  <si>
    <t>Diam 250</t>
  </si>
  <si>
    <t>Diam 125</t>
  </si>
  <si>
    <t>Bouche d'extraction</t>
  </si>
  <si>
    <t xml:space="preserve">  Bouche d'extraction VMC type circulaire</t>
  </si>
  <si>
    <t xml:space="preserve">  Marque</t>
  </si>
  <si>
    <t xml:space="preserve">  Type</t>
  </si>
  <si>
    <t xml:space="preserve">  Débit     30    m³/h</t>
  </si>
  <si>
    <t xml:space="preserve">  Débit     45    m³/h</t>
  </si>
  <si>
    <t xml:space="preserve">  Débit     60   m³/h</t>
  </si>
  <si>
    <t xml:space="preserve">  Débit     90    m³/h</t>
  </si>
  <si>
    <t xml:space="preserve">  Débit       120  m³/h</t>
  </si>
  <si>
    <t>Flexible de raccordement</t>
  </si>
  <si>
    <t xml:space="preserve">  Bouche d'extraction coupe feu</t>
  </si>
  <si>
    <t xml:space="preserve">  Débit     75    m³/h</t>
  </si>
  <si>
    <t>VENTILATION DOUBLE-FLUX</t>
  </si>
  <si>
    <t>3.8.2</t>
  </si>
  <si>
    <t>Centrales de traitement d'air en placard technique</t>
  </si>
  <si>
    <t>Chambre collective Sud et blocs sanitaires</t>
  </si>
  <si>
    <t>CTA double flux</t>
  </si>
  <si>
    <t>Suivant CCTP</t>
  </si>
  <si>
    <t xml:space="preserve"> Débit: 2420 m3/h</t>
  </si>
  <si>
    <t xml:space="preserve">Marque : </t>
  </si>
  <si>
    <t xml:space="preserve">Type : </t>
  </si>
  <si>
    <t>Y compris les équipements prévus au CCTP</t>
  </si>
  <si>
    <t>Batterie chaude y compris raccordement</t>
  </si>
  <si>
    <t>Vannes 2 voies de régulation</t>
  </si>
  <si>
    <t>Raccordement électrique</t>
  </si>
  <si>
    <t>Piège à sons</t>
  </si>
  <si>
    <t>Chambres collectives Nord</t>
  </si>
  <si>
    <t xml:space="preserve"> Débit: 1800 m3/h</t>
  </si>
  <si>
    <t>3.8.3</t>
  </si>
  <si>
    <t>Gaines d'extraction, soufflage, air neuf et rejet</t>
  </si>
  <si>
    <t>Isolation des gaines ci-dessus</t>
  </si>
  <si>
    <t>Plenum de raccordement sur les grilles d'air neuf et de rejet</t>
  </si>
  <si>
    <t xml:space="preserve">Isolation des gaines </t>
  </si>
  <si>
    <t xml:space="preserve">Gaine en tôle acier galvanisé y compris support, coudes accessoires, registres de dosage, tés souches, platine d'étanchéité, </t>
  </si>
  <si>
    <t>kg</t>
  </si>
  <si>
    <t>400 x 200</t>
  </si>
  <si>
    <t>350 x 300</t>
  </si>
  <si>
    <t xml:space="preserve">  Ø 400</t>
  </si>
  <si>
    <t>3.8.4</t>
  </si>
  <si>
    <t>Registre motorisé amenée d'air</t>
  </si>
  <si>
    <t xml:space="preserve">Registre motorisé suivant CCTP, </t>
  </si>
  <si>
    <t xml:space="preserve"> Marque</t>
  </si>
  <si>
    <t xml:space="preserve"> Débit : 900 m3/h</t>
  </si>
  <si>
    <t>Raccordement électrique et pilotage suivant CCTP</t>
  </si>
  <si>
    <t>3.8.5</t>
  </si>
  <si>
    <t>Section 400 x 200</t>
  </si>
  <si>
    <t>Diam 315</t>
  </si>
  <si>
    <t>Section 500 x 250</t>
  </si>
  <si>
    <t>3.8.6</t>
  </si>
  <si>
    <t>Terminaux de ventilation</t>
  </si>
  <si>
    <t>Bouche de soufflage  suivant CCTP</t>
  </si>
  <si>
    <t xml:space="preserve">  Débit       90 m3/h</t>
  </si>
  <si>
    <t xml:space="preserve">  Débit       180 m3/h</t>
  </si>
  <si>
    <t xml:space="preserve">  Débit       360 m3/h</t>
  </si>
  <si>
    <t xml:space="preserve">  Débit       120 m3/h</t>
  </si>
  <si>
    <t>Bouched'extraction suivant CCTP</t>
  </si>
  <si>
    <t xml:space="preserve">  Débit     30   m3/h</t>
  </si>
  <si>
    <t xml:space="preserve">  Débit      45  m3/h</t>
  </si>
  <si>
    <t xml:space="preserve">  Débit       120  m3/h</t>
  </si>
  <si>
    <t xml:space="preserve">  Débit      450  m3/h</t>
  </si>
  <si>
    <t xml:space="preserve">  Débit       300 m3/h</t>
  </si>
  <si>
    <t xml:space="preserve">  Débit       420 m3/h</t>
  </si>
  <si>
    <t xml:space="preserve">  Débit     180 m3/h</t>
  </si>
  <si>
    <t xml:space="preserve">  Débit      300  m3/h</t>
  </si>
  <si>
    <t xml:space="preserve">  Débit       360  m3/h</t>
  </si>
  <si>
    <t xml:space="preserve">  Débit       450 m3/h</t>
  </si>
  <si>
    <t>CLIMATISATION DU LOCAL VDI</t>
  </si>
  <si>
    <t>Groupe condenseur</t>
  </si>
  <si>
    <t>Groupe condenseur suivant CCTP :</t>
  </si>
  <si>
    <t>Puissance froid 3 kW</t>
  </si>
  <si>
    <t>Supports anti-vibratiles</t>
  </si>
  <si>
    <t>Raccordement électrique entre groupe et unité terminale</t>
  </si>
  <si>
    <t>Raccordement électrique du groupe sur attente du lot électricité</t>
  </si>
  <si>
    <t>Unités terminales</t>
  </si>
  <si>
    <t>Unité terminale :</t>
  </si>
  <si>
    <t>Pompe de relevage des condensats</t>
  </si>
  <si>
    <t>Commande filaire</t>
  </si>
  <si>
    <t>Raccordements</t>
  </si>
  <si>
    <t>Liaison frigorifique en tube cuivre pré-isolé sur chemins de cables suivant CCTP y compris raccords, soudures et supportage</t>
  </si>
  <si>
    <t>Réseau d'évacuation des condensats en tube PVC Ø 40 et siphons disconnecteurs</t>
  </si>
  <si>
    <t>Liaison commande filaire par cable sous fourreau encastré en cloison</t>
  </si>
  <si>
    <t>REJET LOCAL TECHNIQUE VENTILATION</t>
  </si>
  <si>
    <t>Grille extérieur selon CCTP, y compris tous suggestions de pose</t>
  </si>
  <si>
    <t>-Type</t>
  </si>
  <si>
    <t xml:space="preserve"> Débit : 2235 m3/h</t>
  </si>
  <si>
    <t xml:space="preserve"> Débit : 1410 m3/h</t>
  </si>
  <si>
    <t xml:space="preserve"> Débit : 2410 m3/h</t>
  </si>
  <si>
    <t xml:space="preserve"> Débit : 1800 m3/h</t>
  </si>
  <si>
    <t>REPERAGE DES EQUIPEMENTS EN FAUX-PLAFOND</t>
  </si>
  <si>
    <t>Repérage des équipements en faux plafond selon CCTP</t>
  </si>
  <si>
    <t>VENTILATION LOCAL TGBT</t>
  </si>
  <si>
    <t>3.12.2</t>
  </si>
  <si>
    <t xml:space="preserve">Caisson d'extraction (suivant CCTP) tout compris avec équipement suivant CCTP, </t>
  </si>
  <si>
    <t xml:space="preserve"> Débit : 140 m3/h</t>
  </si>
  <si>
    <t>3.12.3</t>
  </si>
  <si>
    <t>Gaine circulaire en tôle acier galvanisé y compris support, coudes accessoires,</t>
  </si>
  <si>
    <t>3.12.4</t>
  </si>
  <si>
    <t>Grille en façade</t>
  </si>
  <si>
    <t xml:space="preserve"> Débit : 140 + 140 m3/h</t>
  </si>
  <si>
    <t>3.12.5</t>
  </si>
  <si>
    <t>Raccordement électrique et régulation</t>
  </si>
  <si>
    <t>Coffret de pilotage et régulation suivant CCTP</t>
  </si>
  <si>
    <t>VENTILATION BUANDERIE</t>
  </si>
  <si>
    <t xml:space="preserve"> Débit : 260 m3/h</t>
  </si>
  <si>
    <t>Calorifuge gaine ainr neuf</t>
  </si>
  <si>
    <t>3.13.4</t>
  </si>
  <si>
    <t xml:space="preserve"> Débit : 260m3/h</t>
  </si>
  <si>
    <t xml:space="preserve"> Débit : 250m3/h</t>
  </si>
  <si>
    <t>3.13.5</t>
  </si>
  <si>
    <t xml:space="preserve">Régulateur bi-débit suivant CCTP, </t>
  </si>
  <si>
    <t>REGULATION ET GESTION TECHNIQUE CENTRALISEE (G.T.C.)</t>
  </si>
  <si>
    <t xml:space="preserve"> Ensemble études comprenant analyse fonctionnelle, schéma, imagerie</t>
  </si>
  <si>
    <t>Automate de télégestion chaufferie</t>
  </si>
  <si>
    <t>Ecran tactile</t>
  </si>
  <si>
    <t>Modules de ce communication, sondes….</t>
  </si>
  <si>
    <t>Bloc d'alimentation avec batterie</t>
  </si>
  <si>
    <t>Antenne GSM</t>
  </si>
  <si>
    <t>DCE - LOT 12 PLOMBERIE / CHAUFFAGE / VENTILATION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</si>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</sst>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50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1"/>
      <color theme="10"/>
      <name val="Arial"/>
      <family val="2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b/>
      <sz val="10"/>
      <color rgb="FF403A60"/>
      <name val="Calibri"/>
      <family val="2"/>
    </font>
    <font>
      <b/>
      <sz val="18"/>
      <color rgb="FFFE5000"/>
      <name val="Calibri Light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sz val="8"/>
      <color theme="1"/>
      <name val="Arial"/>
      <family val="2"/>
    </font>
    <font>
      <sz val="14"/>
      <color rgb="FF000000"/>
      <name val="Calibri Light"/>
      <family val="2"/>
    </font>
    <font>
      <u/>
      <sz val="8"/>
      <color theme="10"/>
      <name val="Calibri Light"/>
      <family val="2"/>
    </font>
    <font>
      <sz val="8"/>
      <color theme="10"/>
      <name val="Calibri Light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  <scheme val="minor"/>
    </font>
    <font>
      <sz val="8"/>
      <color theme="10"/>
      <name val="Calibri"/>
      <family val="2"/>
      <scheme val="minor"/>
    </font>
    <font>
      <sz val="8"/>
      <color theme="10"/>
      <name val="Arial"/>
      <family val="2"/>
    </font>
    <font>
      <sz val="9"/>
      <name val="Calibri"/>
      <family val="2"/>
      <scheme val="minor"/>
    </font>
    <font>
      <u/>
      <sz val="10"/>
      <name val="Calibri"/>
      <family val="2"/>
      <scheme val="minor"/>
    </font>
    <font>
      <sz val="10"/>
      <name val="Calibri"/>
      <family val="2"/>
    </font>
    <font>
      <sz val="9"/>
      <name val="Calibri"/>
      <family val="2"/>
    </font>
    <font>
      <i/>
      <u/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hair">
        <color theme="0" tint="-0.249977111117893"/>
      </right>
      <top/>
      <bottom style="thin">
        <color theme="0" tint="-0.24994659260841701"/>
      </bottom>
      <diagonal/>
    </border>
    <border>
      <left style="thin">
        <color theme="0"/>
      </left>
      <right/>
      <top style="thin">
        <color theme="0" tint="-0.24994659260841701"/>
      </top>
      <bottom style="hair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/>
      </top>
      <bottom style="thin">
        <color theme="0"/>
      </bottom>
      <diagonal/>
    </border>
    <border>
      <left/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/>
      </bottom>
      <diagonal/>
    </border>
    <border>
      <left style="thin">
        <color theme="0" tint="-0.24994659260841701"/>
      </left>
      <right/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hair">
        <color theme="0" tint="-0.24994659260841701"/>
      </left>
      <right/>
      <top/>
      <bottom/>
      <diagonal/>
    </border>
    <border>
      <left/>
      <right style="hair">
        <color theme="0" tint="-0.24994659260841701"/>
      </right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/>
      </top>
      <bottom/>
      <diagonal/>
    </border>
  </borders>
  <cellStyleXfs count="6">
    <xf numFmtId="0" fontId="0" fillId="0" borderId="0"/>
    <xf numFmtId="9" fontId="7" fillId="0" borderId="0" applyFont="0" applyFill="0" applyBorder="0" applyAlignment="0" applyProtection="0"/>
    <xf numFmtId="0" fontId="11" fillId="0" borderId="0"/>
    <xf numFmtId="0" fontId="25" fillId="0" borderId="0" applyNumberFormat="0" applyFill="0" applyBorder="0" applyAlignment="0" applyProtection="0"/>
    <xf numFmtId="0" fontId="7" fillId="0" borderId="0"/>
    <xf numFmtId="0" fontId="41" fillId="0" borderId="0" applyNumberFormat="0" applyFill="0" applyBorder="0" applyAlignment="0" applyProtection="0"/>
  </cellStyleXfs>
  <cellXfs count="234">
    <xf numFmtId="0" fontId="0" fillId="0" borderId="0" xfId="0"/>
    <xf numFmtId="166" fontId="12" fillId="2" borderId="2" xfId="2" applyNumberFormat="1" applyFont="1" applyFill="1" applyBorder="1" applyAlignment="1">
      <alignment horizontal="center" vertical="center"/>
    </xf>
    <xf numFmtId="166" fontId="13" fillId="4" borderId="3" xfId="2" applyNumberFormat="1" applyFont="1" applyFill="1" applyBorder="1" applyAlignment="1">
      <alignment horizontal="center" vertical="center"/>
    </xf>
    <xf numFmtId="167" fontId="12" fillId="2" borderId="4" xfId="2" applyNumberFormat="1" applyFont="1" applyFill="1" applyBorder="1" applyAlignment="1">
      <alignment horizontal="center" vertical="center"/>
    </xf>
    <xf numFmtId="166" fontId="13" fillId="4" borderId="5" xfId="2" applyNumberFormat="1" applyFont="1" applyFill="1" applyBorder="1" applyAlignment="1">
      <alignment horizontal="center" vertical="center"/>
    </xf>
    <xf numFmtId="9" fontId="18" fillId="0" borderId="2" xfId="1" applyFont="1" applyFill="1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6" fillId="0" borderId="0" xfId="0" applyFont="1"/>
    <xf numFmtId="0" fontId="6" fillId="7" borderId="0" xfId="0" applyFont="1" applyFill="1"/>
    <xf numFmtId="164" fontId="13" fillId="0" borderId="2" xfId="2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indent="1"/>
    </xf>
    <xf numFmtId="0" fontId="10" fillId="0" borderId="2" xfId="0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 vertical="center"/>
    </xf>
    <xf numFmtId="4" fontId="17" fillId="0" borderId="2" xfId="0" applyNumberFormat="1" applyFont="1" applyFill="1" applyBorder="1" applyAlignment="1">
      <alignment horizontal="center" vertical="center"/>
    </xf>
    <xf numFmtId="0" fontId="19" fillId="0" borderId="9" xfId="2" applyFont="1" applyFill="1" applyBorder="1" applyAlignment="1">
      <alignment horizontal="center" vertical="center"/>
    </xf>
    <xf numFmtId="49" fontId="12" fillId="0" borderId="9" xfId="2" applyNumberFormat="1" applyFont="1" applyFill="1" applyBorder="1" applyAlignment="1">
      <alignment horizontal="left" vertical="top" wrapText="1" indent="1"/>
    </xf>
    <xf numFmtId="49" fontId="12" fillId="0" borderId="9" xfId="2" applyNumberFormat="1" applyFont="1" applyFill="1" applyBorder="1" applyAlignment="1">
      <alignment horizontal="center" vertical="top"/>
    </xf>
    <xf numFmtId="4" fontId="12" fillId="0" borderId="9" xfId="2" applyNumberFormat="1" applyFont="1" applyFill="1" applyBorder="1" applyAlignment="1">
      <alignment horizontal="center" vertical="top"/>
    </xf>
    <xf numFmtId="164" fontId="12" fillId="0" borderId="9" xfId="2" applyNumberFormat="1" applyFont="1" applyFill="1" applyBorder="1" applyAlignment="1">
      <alignment horizontal="center" vertical="top"/>
    </xf>
    <xf numFmtId="164" fontId="17" fillId="0" borderId="9" xfId="0" applyNumberFormat="1" applyFont="1" applyFill="1" applyBorder="1" applyAlignment="1">
      <alignment vertical="top"/>
    </xf>
    <xf numFmtId="0" fontId="6" fillId="0" borderId="0" xfId="0" quotePrefix="1" applyFont="1"/>
    <xf numFmtId="0" fontId="15" fillId="8" borderId="8" xfId="0" applyFont="1" applyFill="1" applyBorder="1" applyAlignment="1">
      <alignment horizontal="center" vertical="center"/>
    </xf>
    <xf numFmtId="164" fontId="15" fillId="8" borderId="8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quotePrefix="1" applyFont="1"/>
    <xf numFmtId="164" fontId="17" fillId="2" borderId="2" xfId="0" applyNumberFormat="1" applyFont="1" applyFill="1" applyBorder="1" applyAlignment="1">
      <alignment horizontal="center" vertical="center"/>
    </xf>
    <xf numFmtId="0" fontId="17" fillId="0" borderId="7" xfId="0" applyFont="1" applyBorder="1"/>
    <xf numFmtId="4" fontId="17" fillId="2" borderId="9" xfId="0" applyNumberFormat="1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164" fontId="17" fillId="2" borderId="9" xfId="0" applyNumberFormat="1" applyFont="1" applyFill="1" applyBorder="1" applyAlignment="1">
      <alignment horizontal="center" vertical="center"/>
    </xf>
    <xf numFmtId="1" fontId="9" fillId="2" borderId="7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6" fontId="12" fillId="2" borderId="7" xfId="2" applyNumberFormat="1" applyFont="1" applyFill="1" applyBorder="1" applyAlignment="1">
      <alignment horizontal="center" vertical="center"/>
    </xf>
    <xf numFmtId="167" fontId="14" fillId="2" borderId="7" xfId="2" applyNumberFormat="1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/>
    </xf>
    <xf numFmtId="0" fontId="17" fillId="2" borderId="9" xfId="0" applyFont="1" applyFill="1" applyBorder="1" applyAlignment="1">
      <alignment horizontal="left" indent="1"/>
    </xf>
    <xf numFmtId="4" fontId="9" fillId="2" borderId="1" xfId="0" applyNumberFormat="1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/>
    </xf>
    <xf numFmtId="0" fontId="9" fillId="2" borderId="12" xfId="0" applyNumberFormat="1" applyFont="1" applyFill="1" applyBorder="1" applyAlignment="1">
      <alignment horizontal="center" vertical="center"/>
    </xf>
    <xf numFmtId="165" fontId="8" fillId="2" borderId="11" xfId="0" applyNumberFormat="1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vertical="center"/>
    </xf>
    <xf numFmtId="0" fontId="20" fillId="2" borderId="14" xfId="0" applyFont="1" applyFill="1" applyBorder="1" applyAlignment="1">
      <alignment vertical="center"/>
    </xf>
    <xf numFmtId="0" fontId="20" fillId="2" borderId="15" xfId="0" applyFont="1" applyFill="1" applyBorder="1" applyAlignment="1">
      <alignment horizontal="left" vertical="center" indent="1"/>
    </xf>
    <xf numFmtId="4" fontId="9" fillId="3" borderId="10" xfId="0" applyNumberFormat="1" applyFont="1" applyFill="1" applyBorder="1" applyAlignment="1">
      <alignment horizontal="left" vertical="center" indent="1"/>
    </xf>
    <xf numFmtId="0" fontId="9" fillId="3" borderId="16" xfId="0" applyFont="1" applyFill="1" applyBorder="1" applyAlignment="1">
      <alignment horizontal="left" vertical="center" indent="1"/>
    </xf>
    <xf numFmtId="0" fontId="20" fillId="2" borderId="17" xfId="0" applyFont="1" applyFill="1" applyBorder="1" applyAlignment="1">
      <alignment vertical="center"/>
    </xf>
    <xf numFmtId="0" fontId="4" fillId="0" borderId="0" xfId="0" applyFont="1"/>
    <xf numFmtId="0" fontId="17" fillId="0" borderId="18" xfId="0" applyFont="1" applyBorder="1"/>
    <xf numFmtId="0" fontId="4" fillId="0" borderId="18" xfId="0" applyFont="1" applyBorder="1" applyAlignment="1">
      <alignment wrapText="1"/>
    </xf>
    <xf numFmtId="0" fontId="3" fillId="0" borderId="0" xfId="0" applyFont="1"/>
    <xf numFmtId="164" fontId="13" fillId="0" borderId="9" xfId="2" applyNumberFormat="1" applyFont="1" applyFill="1" applyBorder="1" applyAlignment="1">
      <alignment horizontal="center" vertical="center"/>
    </xf>
    <xf numFmtId="0" fontId="30" fillId="9" borderId="0" xfId="2" applyFont="1" applyFill="1"/>
    <xf numFmtId="0" fontId="26" fillId="9" borderId="0" xfId="4" applyFont="1" applyFill="1" applyAlignment="1">
      <alignment horizontal="left"/>
    </xf>
    <xf numFmtId="0" fontId="7" fillId="0" borderId="0" xfId="4"/>
    <xf numFmtId="0" fontId="27" fillId="0" borderId="0" xfId="4" applyFont="1"/>
    <xf numFmtId="0" fontId="37" fillId="0" borderId="0" xfId="4" applyFont="1"/>
    <xf numFmtId="0" fontId="7" fillId="0" borderId="0" xfId="4" applyBorder="1"/>
    <xf numFmtId="0" fontId="34" fillId="0" borderId="0" xfId="2" applyFont="1" applyBorder="1" applyAlignment="1">
      <alignment horizontal="left" vertical="center"/>
    </xf>
    <xf numFmtId="0" fontId="34" fillId="0" borderId="0" xfId="4" applyFont="1" applyBorder="1" applyAlignment="1">
      <alignment horizontal="left"/>
    </xf>
    <xf numFmtId="0" fontId="35" fillId="0" borderId="0" xfId="2" applyFont="1" applyBorder="1"/>
    <xf numFmtId="0" fontId="36" fillId="0" borderId="0" xfId="2" applyFont="1" applyBorder="1"/>
    <xf numFmtId="0" fontId="36" fillId="0" borderId="0" xfId="4" applyFont="1" applyBorder="1" applyAlignment="1">
      <alignment horizontal="left" vertical="top"/>
    </xf>
    <xf numFmtId="0" fontId="39" fillId="0" borderId="0" xfId="3" applyFont="1" applyBorder="1" applyAlignment="1">
      <alignment vertical="top"/>
    </xf>
    <xf numFmtId="0" fontId="7" fillId="0" borderId="0" xfId="4" applyBorder="1" applyAlignment="1">
      <alignment horizontal="left" vertical="top"/>
    </xf>
    <xf numFmtId="0" fontId="7" fillId="0" borderId="0" xfId="4" applyBorder="1" applyAlignment="1">
      <alignment vertical="top"/>
    </xf>
    <xf numFmtId="0" fontId="42" fillId="0" borderId="0" xfId="5" applyFont="1" applyBorder="1" applyAlignment="1">
      <alignment vertical="top"/>
    </xf>
    <xf numFmtId="0" fontId="7" fillId="0" borderId="0" xfId="4" applyAlignment="1">
      <alignment vertical="top"/>
    </xf>
    <xf numFmtId="0" fontId="34" fillId="0" borderId="0" xfId="4" applyFont="1" applyBorder="1"/>
    <xf numFmtId="0" fontId="7" fillId="0" borderId="0" xfId="4" applyBorder="1" applyAlignment="1">
      <alignment horizontal="left"/>
    </xf>
    <xf numFmtId="0" fontId="35" fillId="0" borderId="0" xfId="4" applyFont="1" applyBorder="1" applyAlignment="1">
      <alignment horizontal="left"/>
    </xf>
    <xf numFmtId="0" fontId="35" fillId="0" borderId="0" xfId="4" applyFont="1" applyBorder="1" applyAlignment="1">
      <alignment horizontal="left" vertical="center"/>
    </xf>
    <xf numFmtId="0" fontId="36" fillId="0" borderId="0" xfId="4" applyFont="1" applyBorder="1" applyAlignment="1">
      <alignment horizontal="left"/>
    </xf>
    <xf numFmtId="0" fontId="44" fillId="0" borderId="0" xfId="5" applyFont="1" applyBorder="1" applyAlignment="1">
      <alignment vertical="top"/>
    </xf>
    <xf numFmtId="0" fontId="43" fillId="0" borderId="0" xfId="5" applyFont="1" applyBorder="1" applyAlignment="1">
      <alignment vertical="top"/>
    </xf>
    <xf numFmtId="0" fontId="17" fillId="0" borderId="9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left" indent="1"/>
    </xf>
    <xf numFmtId="0" fontId="17" fillId="0" borderId="9" xfId="0" applyFont="1" applyFill="1" applyBorder="1" applyAlignment="1">
      <alignment horizontal="center" vertical="center"/>
    </xf>
    <xf numFmtId="4" fontId="17" fillId="0" borderId="9" xfId="0" applyNumberFormat="1" applyFont="1" applyFill="1" applyBorder="1" applyAlignment="1">
      <alignment horizontal="center" vertical="center"/>
    </xf>
    <xf numFmtId="164" fontId="17" fillId="0" borderId="9" xfId="0" applyNumberFormat="1" applyFont="1" applyFill="1" applyBorder="1" applyAlignment="1">
      <alignment horizontal="center" vertical="center"/>
    </xf>
    <xf numFmtId="0" fontId="12" fillId="0" borderId="9" xfId="2" applyFont="1" applyFill="1" applyBorder="1"/>
    <xf numFmtId="0" fontId="17" fillId="0" borderId="0" xfId="0" applyFont="1" applyAlignment="1">
      <alignment horizontal="center"/>
    </xf>
    <xf numFmtId="49" fontId="13" fillId="10" borderId="8" xfId="2" applyNumberFormat="1" applyFont="1" applyFill="1" applyBorder="1" applyAlignment="1">
      <alignment horizontal="center" vertical="center"/>
    </xf>
    <xf numFmtId="49" fontId="13" fillId="10" borderId="8" xfId="2" applyNumberFormat="1" applyFont="1" applyFill="1" applyBorder="1" applyAlignment="1">
      <alignment horizontal="left" vertical="center" wrapText="1" indent="1"/>
    </xf>
    <xf numFmtId="164" fontId="13" fillId="2" borderId="33" xfId="2" applyNumberFormat="1" applyFont="1" applyFill="1" applyBorder="1" applyAlignment="1">
      <alignment horizontal="center" vertical="center"/>
    </xf>
    <xf numFmtId="49" fontId="13" fillId="10" borderId="2" xfId="2" applyNumberFormat="1" applyFont="1" applyFill="1" applyBorder="1" applyAlignment="1">
      <alignment horizontal="center" vertical="center"/>
    </xf>
    <xf numFmtId="164" fontId="13" fillId="10" borderId="8" xfId="2" applyNumberFormat="1" applyFont="1" applyFill="1" applyBorder="1" applyAlignment="1">
      <alignment horizontal="center" vertical="center"/>
    </xf>
    <xf numFmtId="0" fontId="1" fillId="0" borderId="0" xfId="0" applyFont="1"/>
    <xf numFmtId="0" fontId="19" fillId="0" borderId="34" xfId="2" applyFont="1" applyFill="1" applyBorder="1" applyAlignment="1">
      <alignment horizontal="center" vertical="center"/>
    </xf>
    <xf numFmtId="49" fontId="24" fillId="0" borderId="35" xfId="2" applyNumberFormat="1" applyFont="1" applyFill="1" applyBorder="1" applyAlignment="1">
      <alignment horizontal="left" vertical="top" wrapText="1"/>
    </xf>
    <xf numFmtId="49" fontId="12" fillId="0" borderId="35" xfId="2" applyNumberFormat="1" applyFont="1" applyFill="1" applyBorder="1" applyAlignment="1">
      <alignment horizontal="center" vertical="top"/>
    </xf>
    <xf numFmtId="164" fontId="13" fillId="0" borderId="0" xfId="2" applyNumberFormat="1" applyFont="1" applyFill="1" applyBorder="1" applyAlignment="1">
      <alignment horizontal="center" vertical="center"/>
    </xf>
    <xf numFmtId="4" fontId="12" fillId="0" borderId="35" xfId="2" applyNumberFormat="1" applyFont="1" applyFill="1" applyBorder="1" applyAlignment="1">
      <alignment horizontal="center" vertical="top"/>
    </xf>
    <xf numFmtId="164" fontId="12" fillId="0" borderId="35" xfId="2" applyNumberFormat="1" applyFont="1" applyFill="1" applyBorder="1" applyAlignment="1">
      <alignment horizontal="center" vertical="top"/>
    </xf>
    <xf numFmtId="0" fontId="45" fillId="0" borderId="34" xfId="2" applyFont="1" applyFill="1" applyBorder="1" applyAlignment="1">
      <alignment horizontal="center" vertical="top" wrapText="1"/>
    </xf>
    <xf numFmtId="49" fontId="12" fillId="0" borderId="35" xfId="2" applyNumberFormat="1" applyFont="1" applyFill="1" applyBorder="1" applyAlignment="1">
      <alignment horizontal="left" vertical="top" wrapText="1" indent="1"/>
    </xf>
    <xf numFmtId="1" fontId="12" fillId="0" borderId="35" xfId="2" applyNumberFormat="1" applyFont="1" applyFill="1" applyBorder="1" applyAlignment="1">
      <alignment horizontal="center" vertical="top"/>
    </xf>
    <xf numFmtId="1" fontId="13" fillId="10" borderId="2" xfId="2" applyNumberFormat="1" applyFont="1" applyFill="1" applyBorder="1" applyAlignment="1">
      <alignment horizontal="center" vertical="center"/>
    </xf>
    <xf numFmtId="164" fontId="13" fillId="10" borderId="33" xfId="2" applyNumberFormat="1" applyFont="1" applyFill="1" applyBorder="1" applyAlignment="1">
      <alignment horizontal="center" vertical="center"/>
    </xf>
    <xf numFmtId="164" fontId="13" fillId="0" borderId="37" xfId="2" applyNumberFormat="1" applyFont="1" applyFill="1" applyBorder="1" applyAlignment="1">
      <alignment horizontal="center" vertical="center"/>
    </xf>
    <xf numFmtId="49" fontId="13" fillId="10" borderId="2" xfId="2" applyNumberFormat="1" applyFont="1" applyFill="1" applyBorder="1" applyAlignment="1">
      <alignment horizontal="left" vertical="center" wrapText="1" indent="1"/>
    </xf>
    <xf numFmtId="49" fontId="13" fillId="0" borderId="35" xfId="2" applyNumberFormat="1" applyFont="1" applyFill="1" applyBorder="1" applyAlignment="1">
      <alignment horizontal="left" vertical="top" wrapText="1" indent="1"/>
    </xf>
    <xf numFmtId="0" fontId="45" fillId="0" borderId="34" xfId="2" applyFont="1" applyFill="1" applyBorder="1" applyAlignment="1">
      <alignment horizontal="center" vertical="center"/>
    </xf>
    <xf numFmtId="164" fontId="13" fillId="10" borderId="9" xfId="2" applyNumberFormat="1" applyFont="1" applyFill="1" applyBorder="1" applyAlignment="1">
      <alignment horizontal="center" vertical="center"/>
    </xf>
    <xf numFmtId="164" fontId="13" fillId="0" borderId="38" xfId="2" applyNumberFormat="1" applyFont="1" applyFill="1" applyBorder="1" applyAlignment="1">
      <alignment horizontal="center" vertical="center"/>
    </xf>
    <xf numFmtId="164" fontId="13" fillId="0" borderId="8" xfId="2" applyNumberFormat="1" applyFont="1" applyFill="1" applyBorder="1" applyAlignment="1">
      <alignment horizontal="center" vertical="center"/>
    </xf>
    <xf numFmtId="0" fontId="45" fillId="0" borderId="0" xfId="2" applyFont="1" applyFill="1" applyBorder="1" applyAlignment="1">
      <alignment horizontal="center" vertical="center"/>
    </xf>
    <xf numFmtId="49" fontId="12" fillId="0" borderId="0" xfId="2" applyNumberFormat="1" applyFont="1" applyFill="1" applyBorder="1" applyAlignment="1">
      <alignment horizontal="left" vertical="top" wrapText="1" indent="1"/>
    </xf>
    <xf numFmtId="49" fontId="12" fillId="0" borderId="0" xfId="2" applyNumberFormat="1" applyFont="1" applyFill="1" applyBorder="1" applyAlignment="1">
      <alignment horizontal="center" vertical="top"/>
    </xf>
    <xf numFmtId="1" fontId="12" fillId="0" borderId="0" xfId="2" applyNumberFormat="1" applyFont="1" applyFill="1" applyBorder="1" applyAlignment="1">
      <alignment horizontal="center" vertical="top"/>
    </xf>
    <xf numFmtId="164" fontId="12" fillId="0" borderId="0" xfId="2" applyNumberFormat="1" applyFont="1" applyFill="1" applyBorder="1" applyAlignment="1">
      <alignment horizontal="center" vertical="top"/>
    </xf>
    <xf numFmtId="164" fontId="13" fillId="10" borderId="2" xfId="2" applyNumberFormat="1" applyFont="1" applyFill="1" applyBorder="1" applyAlignment="1">
      <alignment horizontal="center" vertical="center"/>
    </xf>
    <xf numFmtId="1" fontId="1" fillId="0" borderId="0" xfId="0" applyNumberFormat="1" applyFont="1"/>
    <xf numFmtId="49" fontId="13" fillId="10" borderId="9" xfId="2" applyNumberFormat="1" applyFont="1" applyFill="1" applyBorder="1" applyAlignment="1">
      <alignment horizontal="center" vertical="center"/>
    </xf>
    <xf numFmtId="49" fontId="13" fillId="10" borderId="9" xfId="2" applyNumberFormat="1" applyFont="1" applyFill="1" applyBorder="1" applyAlignment="1">
      <alignment horizontal="left" vertical="center" wrapText="1" indent="1"/>
    </xf>
    <xf numFmtId="1" fontId="13" fillId="10" borderId="9" xfId="2" applyNumberFormat="1" applyFont="1" applyFill="1" applyBorder="1" applyAlignment="1">
      <alignment horizontal="center" vertical="center"/>
    </xf>
    <xf numFmtId="164" fontId="12" fillId="0" borderId="0" xfId="2" applyNumberFormat="1" applyFont="1" applyFill="1" applyBorder="1" applyAlignment="1">
      <alignment horizontal="center" vertical="center"/>
    </xf>
    <xf numFmtId="49" fontId="46" fillId="0" borderId="35" xfId="2" applyNumberFormat="1" applyFont="1" applyFill="1" applyBorder="1" applyAlignment="1">
      <alignment horizontal="left" vertical="top" wrapText="1" indent="1"/>
    </xf>
    <xf numFmtId="3" fontId="12" fillId="0" borderId="35" xfId="2" applyNumberFormat="1" applyFont="1" applyFill="1" applyBorder="1" applyAlignment="1">
      <alignment horizontal="center" vertical="top"/>
    </xf>
    <xf numFmtId="49" fontId="13" fillId="10" borderId="33" xfId="2" applyNumberFormat="1" applyFont="1" applyFill="1" applyBorder="1" applyAlignment="1">
      <alignment horizontal="center" vertical="center"/>
    </xf>
    <xf numFmtId="49" fontId="13" fillId="10" borderId="33" xfId="2" applyNumberFormat="1" applyFont="1" applyFill="1" applyBorder="1" applyAlignment="1">
      <alignment horizontal="left" vertical="center" wrapText="1" indent="1"/>
    </xf>
    <xf numFmtId="0" fontId="11" fillId="11" borderId="0" xfId="0" applyFont="1" applyFill="1" applyBorder="1"/>
    <xf numFmtId="0" fontId="19" fillId="0" borderId="0" xfId="2" applyFont="1" applyFill="1" applyBorder="1" applyAlignment="1">
      <alignment horizontal="center" vertical="center"/>
    </xf>
    <xf numFmtId="4" fontId="12" fillId="0" borderId="0" xfId="2" applyNumberFormat="1" applyFont="1" applyFill="1" applyBorder="1" applyAlignment="1">
      <alignment horizontal="center" vertical="top"/>
    </xf>
    <xf numFmtId="164" fontId="1" fillId="0" borderId="12" xfId="0" applyNumberFormat="1" applyFont="1" applyFill="1" applyBorder="1" applyAlignment="1">
      <alignment horizontal="center" vertical="top"/>
    </xf>
    <xf numFmtId="0" fontId="13" fillId="10" borderId="2" xfId="2" applyFont="1" applyFill="1" applyBorder="1" applyAlignment="1">
      <alignment horizontal="center" vertical="center"/>
    </xf>
    <xf numFmtId="164" fontId="12" fillId="2" borderId="0" xfId="2" applyNumberFormat="1" applyFont="1" applyFill="1" applyBorder="1" applyAlignment="1">
      <alignment horizontal="center" vertical="center"/>
    </xf>
    <xf numFmtId="166" fontId="12" fillId="12" borderId="6" xfId="2" applyNumberFormat="1" applyFont="1" applyFill="1" applyBorder="1" applyAlignment="1">
      <alignment vertical="center"/>
    </xf>
    <xf numFmtId="166" fontId="12" fillId="12" borderId="7" xfId="2" applyNumberFormat="1" applyFont="1" applyFill="1" applyBorder="1" applyAlignment="1">
      <alignment vertical="center"/>
    </xf>
    <xf numFmtId="166" fontId="13" fillId="12" borderId="26" xfId="2" applyNumberFormat="1" applyFont="1" applyFill="1" applyBorder="1" applyAlignment="1">
      <alignment horizontal="right" vertical="center"/>
    </xf>
    <xf numFmtId="166" fontId="1" fillId="10" borderId="26" xfId="2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indent="1"/>
    </xf>
    <xf numFmtId="0" fontId="10" fillId="2" borderId="2" xfId="0" applyFont="1" applyFill="1" applyBorder="1" applyAlignment="1">
      <alignment horizontal="center" vertical="center"/>
    </xf>
    <xf numFmtId="164" fontId="10" fillId="2" borderId="33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49" fontId="24" fillId="0" borderId="35" xfId="2" applyNumberFormat="1" applyFont="1" applyFill="1" applyBorder="1" applyAlignment="1">
      <alignment horizontal="left" vertical="top" wrapText="1" indent="1"/>
    </xf>
    <xf numFmtId="49" fontId="12" fillId="0" borderId="35" xfId="2" applyNumberFormat="1" applyFont="1" applyFill="1" applyBorder="1" applyAlignment="1">
      <alignment horizontal="left" vertical="top" wrapText="1"/>
    </xf>
    <xf numFmtId="49" fontId="12" fillId="0" borderId="35" xfId="2" quotePrefix="1" applyNumberFormat="1" applyFont="1" applyFill="1" applyBorder="1" applyAlignment="1">
      <alignment horizontal="left" vertical="top" wrapText="1" indent="1"/>
    </xf>
    <xf numFmtId="164" fontId="1" fillId="0" borderId="23" xfId="0" applyNumberFormat="1" applyFont="1" applyFill="1" applyBorder="1" applyAlignment="1">
      <alignment horizontal="center" vertical="top"/>
    </xf>
    <xf numFmtId="49" fontId="13" fillId="10" borderId="9" xfId="2" applyNumberFormat="1" applyFont="1" applyFill="1" applyBorder="1" applyAlignment="1">
      <alignment horizontal="left" vertical="center"/>
    </xf>
    <xf numFmtId="49" fontId="49" fillId="0" borderId="35" xfId="2" applyNumberFormat="1" applyFont="1" applyFill="1" applyBorder="1" applyAlignment="1">
      <alignment horizontal="left" vertical="top" wrapText="1" indent="1"/>
    </xf>
    <xf numFmtId="49" fontId="12" fillId="0" borderId="0" xfId="2" applyNumberFormat="1" applyFont="1" applyFill="1" applyBorder="1" applyAlignment="1">
      <alignment horizontal="left" vertical="top" wrapText="1"/>
    </xf>
    <xf numFmtId="164" fontId="16" fillId="2" borderId="0" xfId="2" applyNumberFormat="1" applyFont="1" applyFill="1" applyBorder="1" applyAlignment="1">
      <alignment horizontal="center" vertical="center"/>
    </xf>
    <xf numFmtId="164" fontId="16" fillId="0" borderId="26" xfId="2" applyNumberFormat="1" applyFont="1" applyBorder="1" applyAlignment="1">
      <alignment horizontal="center" vertical="center"/>
    </xf>
    <xf numFmtId="167" fontId="13" fillId="10" borderId="26" xfId="2" applyNumberFormat="1" applyFont="1" applyFill="1" applyBorder="1" applyAlignment="1">
      <alignment horizontal="center" vertical="center"/>
    </xf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left" indent="1"/>
    </xf>
    <xf numFmtId="4" fontId="12" fillId="2" borderId="0" xfId="2" applyNumberFormat="1" applyFont="1" applyFill="1" applyBorder="1"/>
    <xf numFmtId="0" fontId="12" fillId="0" borderId="0" xfId="2" applyFont="1"/>
    <xf numFmtId="0" fontId="36" fillId="0" borderId="0" xfId="2" applyFont="1" applyBorder="1" applyAlignment="1">
      <alignment horizontal="left" wrapText="1" shrinkToFit="1"/>
    </xf>
    <xf numFmtId="0" fontId="36" fillId="0" borderId="0" xfId="2" applyFont="1" applyBorder="1" applyAlignment="1">
      <alignment horizontal="left" vertical="top" wrapText="1" shrinkToFit="1"/>
    </xf>
    <xf numFmtId="0" fontId="38" fillId="0" borderId="0" xfId="4" applyFont="1" applyAlignment="1">
      <alignment horizontal="center"/>
    </xf>
    <xf numFmtId="0" fontId="32" fillId="0" borderId="0" xfId="4" applyFont="1" applyAlignment="1">
      <alignment horizontal="center" wrapText="1"/>
    </xf>
    <xf numFmtId="0" fontId="32" fillId="0" borderId="0" xfId="4" applyFont="1" applyAlignment="1">
      <alignment horizontal="center"/>
    </xf>
    <xf numFmtId="0" fontId="33" fillId="0" borderId="0" xfId="4" applyFont="1" applyAlignment="1">
      <alignment horizontal="center"/>
    </xf>
    <xf numFmtId="0" fontId="26" fillId="9" borderId="0" xfId="4" applyFont="1" applyFill="1" applyAlignment="1">
      <alignment horizontal="left"/>
    </xf>
    <xf numFmtId="0" fontId="34" fillId="0" borderId="0" xfId="4" applyFont="1" applyBorder="1" applyAlignment="1">
      <alignment horizontal="left"/>
    </xf>
    <xf numFmtId="0" fontId="38" fillId="0" borderId="0" xfId="4" applyFont="1" applyAlignment="1">
      <alignment horizontal="center" vertical="center"/>
    </xf>
    <xf numFmtId="0" fontId="27" fillId="0" borderId="0" xfId="4" applyFont="1" applyAlignment="1">
      <alignment horizontal="center" vertical="center"/>
    </xf>
    <xf numFmtId="0" fontId="28" fillId="0" borderId="0" xfId="2" applyFont="1" applyAlignment="1">
      <alignment horizontal="left" wrapText="1"/>
    </xf>
    <xf numFmtId="0" fontId="28" fillId="0" borderId="0" xfId="2" applyFont="1" applyAlignment="1">
      <alignment horizontal="left"/>
    </xf>
    <xf numFmtId="0" fontId="30" fillId="9" borderId="0" xfId="4" applyFont="1" applyFill="1" applyAlignment="1">
      <alignment horizontal="left"/>
    </xf>
    <xf numFmtId="0" fontId="31" fillId="0" borderId="0" xfId="2" applyFont="1" applyAlignment="1">
      <alignment horizontal="center" wrapText="1"/>
    </xf>
    <xf numFmtId="0" fontId="31" fillId="0" borderId="0" xfId="2" applyFont="1" applyAlignment="1">
      <alignment horizontal="center"/>
    </xf>
    <xf numFmtId="164" fontId="1" fillId="0" borderId="36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3" fillId="10" borderId="2" xfId="2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2" xfId="0" applyNumberFormat="1" applyFont="1" applyFill="1" applyBorder="1" applyAlignment="1">
      <alignment horizontal="center" vertical="top"/>
    </xf>
    <xf numFmtId="164" fontId="1" fillId="0" borderId="36" xfId="0" applyNumberFormat="1" applyFont="1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2" xfId="0" applyBorder="1" applyAlignment="1">
      <alignment vertical="top"/>
    </xf>
    <xf numFmtId="164" fontId="1" fillId="0" borderId="41" xfId="0" applyNumberFormat="1" applyFont="1" applyFill="1" applyBorder="1" applyAlignment="1">
      <alignment vertical="top"/>
    </xf>
    <xf numFmtId="0" fontId="0" fillId="0" borderId="40" xfId="0" applyBorder="1" applyAlignment="1">
      <alignment horizontal="center" vertical="top"/>
    </xf>
    <xf numFmtId="0" fontId="0" fillId="0" borderId="40" xfId="0" applyBorder="1" applyAlignment="1">
      <alignment vertical="top"/>
    </xf>
    <xf numFmtId="164" fontId="1" fillId="0" borderId="39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23" xfId="0" applyBorder="1" applyAlignment="1">
      <alignment vertical="top"/>
    </xf>
    <xf numFmtId="164" fontId="13" fillId="0" borderId="39" xfId="2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164" fontId="1" fillId="0" borderId="35" xfId="0" applyNumberFormat="1" applyFont="1" applyFill="1" applyBorder="1" applyAlignment="1">
      <alignment horizontal="center" vertical="top"/>
    </xf>
    <xf numFmtId="0" fontId="15" fillId="0" borderId="19" xfId="0" applyFont="1" applyBorder="1" applyAlignment="1">
      <alignment horizontal="right" vertical="center" wrapText="1"/>
    </xf>
    <xf numFmtId="0" fontId="15" fillId="0" borderId="27" xfId="0" applyFont="1" applyBorder="1" applyAlignment="1">
      <alignment horizontal="right" vertical="center" wrapText="1"/>
    </xf>
    <xf numFmtId="0" fontId="15" fillId="0" borderId="21" xfId="0" applyFont="1" applyBorder="1" applyAlignment="1">
      <alignment horizontal="right" vertical="center" wrapText="1"/>
    </xf>
    <xf numFmtId="0" fontId="15" fillId="0" borderId="0" xfId="0" applyFont="1" applyBorder="1" applyAlignment="1">
      <alignment horizontal="right" vertical="center" wrapText="1"/>
    </xf>
    <xf numFmtId="49" fontId="13" fillId="2" borderId="6" xfId="2" applyNumberFormat="1" applyFont="1" applyFill="1" applyBorder="1" applyAlignment="1">
      <alignment horizontal="left" vertical="top" wrapText="1"/>
    </xf>
    <xf numFmtId="49" fontId="13" fillId="2" borderId="7" xfId="2" applyNumberFormat="1" applyFont="1" applyFill="1" applyBorder="1" applyAlignment="1">
      <alignment horizontal="left" vertical="top" wrapText="1"/>
    </xf>
    <xf numFmtId="49" fontId="13" fillId="2" borderId="26" xfId="2" applyNumberFormat="1" applyFont="1" applyFill="1" applyBorder="1" applyAlignment="1">
      <alignment horizontal="left" vertical="top" wrapText="1"/>
    </xf>
    <xf numFmtId="0" fontId="2" fillId="0" borderId="27" xfId="0" applyFont="1" applyBorder="1"/>
    <xf numFmtId="0" fontId="17" fillId="0" borderId="27" xfId="0" applyFont="1" applyBorder="1"/>
    <xf numFmtId="0" fontId="17" fillId="0" borderId="20" xfId="0" applyFont="1" applyBorder="1"/>
    <xf numFmtId="0" fontId="2" fillId="0" borderId="0" xfId="0" applyFont="1" applyBorder="1"/>
    <xf numFmtId="0" fontId="17" fillId="0" borderId="0" xfId="0" applyFont="1" applyBorder="1"/>
    <xf numFmtId="0" fontId="17" fillId="0" borderId="22" xfId="0" applyFont="1" applyBorder="1"/>
    <xf numFmtId="49" fontId="13" fillId="0" borderId="6" xfId="2" applyNumberFormat="1" applyFont="1" applyFill="1" applyBorder="1" applyAlignment="1">
      <alignment horizontal="left" vertical="top" wrapText="1"/>
    </xf>
    <xf numFmtId="49" fontId="13" fillId="0" borderId="7" xfId="2" applyNumberFormat="1" applyFont="1" applyFill="1" applyBorder="1" applyAlignment="1">
      <alignment horizontal="left" vertical="top" wrapText="1"/>
    </xf>
    <xf numFmtId="49" fontId="13" fillId="0" borderId="26" xfId="2" applyNumberFormat="1" applyFont="1" applyFill="1" applyBorder="1" applyAlignment="1">
      <alignment horizontal="left" vertical="top" wrapText="1"/>
    </xf>
    <xf numFmtId="166" fontId="12" fillId="4" borderId="28" xfId="2" applyNumberFormat="1" applyFont="1" applyFill="1" applyBorder="1" applyAlignment="1">
      <alignment horizontal="center" vertical="center"/>
    </xf>
    <xf numFmtId="166" fontId="12" fillId="4" borderId="26" xfId="2" applyNumberFormat="1" applyFont="1" applyFill="1" applyBorder="1" applyAlignment="1">
      <alignment horizontal="center" vertical="center"/>
    </xf>
    <xf numFmtId="167" fontId="12" fillId="2" borderId="31" xfId="2" applyNumberFormat="1" applyFont="1" applyFill="1" applyBorder="1" applyAlignment="1">
      <alignment horizontal="center" vertical="center"/>
    </xf>
    <xf numFmtId="167" fontId="12" fillId="2" borderId="32" xfId="2" applyNumberFormat="1" applyFont="1" applyFill="1" applyBorder="1" applyAlignment="1">
      <alignment horizontal="center" vertical="center"/>
    </xf>
    <xf numFmtId="0" fontId="2" fillId="0" borderId="10" xfId="0" applyFont="1" applyBorder="1"/>
    <xf numFmtId="0" fontId="17" fillId="0" borderId="10" xfId="0" applyFont="1" applyBorder="1"/>
    <xf numFmtId="0" fontId="17" fillId="0" borderId="25" xfId="0" applyFont="1" applyBorder="1"/>
    <xf numFmtId="166" fontId="13" fillId="4" borderId="4" xfId="2" applyNumberFormat="1" applyFont="1" applyFill="1" applyBorder="1" applyAlignment="1">
      <alignment horizontal="center" vertical="center"/>
    </xf>
    <xf numFmtId="0" fontId="21" fillId="2" borderId="15" xfId="2" applyFont="1" applyFill="1" applyBorder="1" applyAlignment="1">
      <alignment horizontal="left" vertical="center" indent="1"/>
    </xf>
    <xf numFmtId="0" fontId="21" fillId="2" borderId="17" xfId="2" applyFont="1" applyFill="1" applyBorder="1" applyAlignment="1">
      <alignment horizontal="left" vertical="center" indent="1"/>
    </xf>
    <xf numFmtId="166" fontId="13" fillId="4" borderId="2" xfId="2" applyNumberFormat="1" applyFont="1" applyFill="1" applyBorder="1" applyAlignment="1">
      <alignment horizontal="center" vertical="center"/>
    </xf>
    <xf numFmtId="164" fontId="22" fillId="5" borderId="30" xfId="0" applyNumberFormat="1" applyFont="1" applyFill="1" applyBorder="1" applyAlignment="1">
      <alignment horizontal="center" vertical="center" wrapText="1"/>
    </xf>
    <xf numFmtId="164" fontId="22" fillId="5" borderId="23" xfId="0" applyNumberFormat="1" applyFont="1" applyFill="1" applyBorder="1" applyAlignment="1">
      <alignment horizontal="center" vertical="center" wrapText="1"/>
    </xf>
    <xf numFmtId="164" fontId="22" fillId="5" borderId="24" xfId="0" applyNumberFormat="1" applyFont="1" applyFill="1" applyBorder="1" applyAlignment="1">
      <alignment horizontal="center" vertical="center" wrapText="1"/>
    </xf>
    <xf numFmtId="164" fontId="23" fillId="6" borderId="28" xfId="0" applyNumberFormat="1" applyFont="1" applyFill="1" applyBorder="1" applyAlignment="1">
      <alignment horizontal="center" vertical="center"/>
    </xf>
    <xf numFmtId="164" fontId="23" fillId="6" borderId="7" xfId="0" applyNumberFormat="1" applyFont="1" applyFill="1" applyBorder="1" applyAlignment="1">
      <alignment horizontal="center" vertical="center"/>
    </xf>
    <xf numFmtId="164" fontId="23" fillId="6" borderId="29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10" xfId="0" applyFont="1" applyBorder="1" applyAlignment="1">
      <alignment horizontal="center"/>
    </xf>
    <xf numFmtId="167" fontId="12" fillId="12" borderId="6" xfId="2" applyNumberFormat="1" applyFont="1" applyFill="1" applyBorder="1" applyAlignment="1">
      <alignment horizontal="center" vertical="center"/>
    </xf>
    <xf numFmtId="167" fontId="12" fillId="12" borderId="7" xfId="2" applyNumberFormat="1" applyFont="1" applyFill="1" applyBorder="1" applyAlignment="1">
      <alignment horizontal="center" vertical="center"/>
    </xf>
    <xf numFmtId="167" fontId="12" fillId="12" borderId="26" xfId="2" applyNumberFormat="1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right" vertical="center"/>
    </xf>
    <xf numFmtId="9" fontId="16" fillId="2" borderId="6" xfId="1" applyFont="1" applyFill="1" applyBorder="1" applyAlignment="1">
      <alignment horizontal="center" vertical="center"/>
    </xf>
    <xf numFmtId="9" fontId="16" fillId="2" borderId="7" xfId="1" applyFont="1" applyFill="1" applyBorder="1" applyAlignment="1">
      <alignment horizontal="center" vertical="center"/>
    </xf>
    <xf numFmtId="9" fontId="16" fillId="2" borderId="26" xfId="1" applyFont="1" applyFill="1" applyBorder="1" applyAlignment="1">
      <alignment horizontal="center" vertical="center"/>
    </xf>
    <xf numFmtId="164" fontId="1" fillId="0" borderId="41" xfId="0" applyNumberFormat="1" applyFont="1" applyFill="1" applyBorder="1" applyAlignment="1">
      <alignment horizontal="center" vertical="top"/>
    </xf>
    <xf numFmtId="164" fontId="1" fillId="0" borderId="40" xfId="0" applyNumberFormat="1" applyFont="1" applyFill="1" applyBorder="1" applyAlignment="1">
      <alignment horizontal="center" vertical="top"/>
    </xf>
    <xf numFmtId="164" fontId="1" fillId="0" borderId="27" xfId="0" applyNumberFormat="1" applyFont="1" applyFill="1" applyBorder="1" applyAlignment="1">
      <alignment vertical="top"/>
    </xf>
  </cellXfs>
  <cellStyles count="6">
    <cellStyle name="Lien hypertexte" xfId="3" builtinId="8"/>
    <cellStyle name="Lien hypertexte 2" xfId="5" xr:uid="{00000000-0005-0000-0000-000001000000}"/>
    <cellStyle name="Normal" xfId="0" builtinId="0"/>
    <cellStyle name="Normal 2 2 2" xfId="2" xr:uid="{00000000-0005-0000-0000-000003000000}"/>
    <cellStyle name="Normal 5" xfId="4" xr:uid="{00000000-0005-0000-0000-000004000000}"/>
    <cellStyle name="Pourcentage" xfId="1" builtinId="5"/>
  </cellStyles>
  <dxfs count="71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FF33CC"/>
      <color rgb="FF00FF00"/>
      <color rgb="FFFE5000"/>
      <color rgb="FFBFBFBF"/>
      <color rgb="FF403A57"/>
      <color rgb="FF008EAA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219075</xdr:colOff>
      <xdr:row>0</xdr:row>
      <xdr:rowOff>57150</xdr:rowOff>
    </xdr:from>
    <xdr:to>
      <xdr:col>4</xdr:col>
      <xdr:colOff>1123950</xdr:colOff>
      <xdr:row>6</xdr:row>
      <xdr:rowOff>76200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1C19121-6AC6-491F-8671-3A3744E3E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9325" y="57150"/>
          <a:ext cx="1800225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180975</xdr:colOff>
      <xdr:row>9</xdr:row>
      <xdr:rowOff>38100</xdr:rowOff>
    </xdr:from>
    <xdr:to>
      <xdr:col>1</xdr:col>
      <xdr:colOff>659765</xdr:colOff>
      <xdr:row>12</xdr:row>
      <xdr:rowOff>60877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A19FFC3-07A3-427E-9E00-95433A26568A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262" b="11573"/>
        <a:stretch/>
      </xdr:blipFill>
      <xdr:spPr>
        <a:xfrm>
          <a:off x="180975" y="1666875"/>
          <a:ext cx="1174115" cy="647700"/>
        </a:xfrm>
        <a:prstGeom prst="rect">
          <a:avLst/>
        </a:prstGeom>
      </xdr:spPr>
    </xdr:pic>
    <xdr:clientData/>
  </xdr:twoCellAnchor>
  <xdr:twoCellAnchor editAs="oneCell">
    <xdr:from>
      <xdr:col>4</xdr:col>
      <xdr:colOff>171450</xdr:colOff>
      <xdr:row>8</xdr:row>
      <xdr:rowOff>161925</xdr:rowOff>
    </xdr:from>
    <xdr:to>
      <xdr:col>5</xdr:col>
      <xdr:colOff>561975</xdr:colOff>
      <xdr:row>12</xdr:row>
      <xdr:rowOff>60877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DFE4116-2F38-42F2-B82A-65952BDCB6A3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09725"/>
          <a:ext cx="1638300" cy="7048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47625</xdr:rowOff>
    </xdr:from>
    <xdr:to>
      <xdr:col>6</xdr:col>
      <xdr:colOff>590550</xdr:colOff>
      <xdr:row>30</xdr:row>
      <xdr:rowOff>8256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4F6C706-B029-4502-87AB-6C797D864F0C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" y="4133850"/>
          <a:ext cx="4067175" cy="24371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57443</xdr:colOff>
      <xdr:row>0</xdr:row>
      <xdr:rowOff>57443</xdr:rowOff>
    </xdr:from>
    <xdr:to>
      <xdr:col>1</xdr:col>
      <xdr:colOff>766102</xdr:colOff>
      <xdr:row>4</xdr:row>
      <xdr:rowOff>129531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43" y="57443"/>
          <a:ext cx="1294813" cy="7989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57443</xdr:colOff>
      <xdr:row>0</xdr:row>
      <xdr:rowOff>57443</xdr:rowOff>
    </xdr:from>
    <xdr:to>
      <xdr:col>1</xdr:col>
      <xdr:colOff>766102</xdr:colOff>
      <xdr:row>4</xdr:row>
      <xdr:rowOff>129531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23346EB-8B82-43DA-96EA-406978CDE8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43" y="57443"/>
          <a:ext cx="1299209" cy="824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rennes@acoustibel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agence.ouest@nomade.info" TargetMode="External"/><Relationship Id="rId1" Type="http://schemas.openxmlformats.org/officeDocument/2006/relationships/hyperlink" Target="mailto:rennes@acoustibel.fr" TargetMode="External"/><Relationship Id="rId6" Type="http://schemas.openxmlformats.org/officeDocument/2006/relationships/hyperlink" Target="mailto:agence.ouest@nomade.info" TargetMode="External"/><Relationship Id="rId5" Type="http://schemas.openxmlformats.org/officeDocument/2006/relationships/hyperlink" Target="mailto:rennes@acoustibel.fr" TargetMode="External"/><Relationship Id="rId4" Type="http://schemas.openxmlformats.org/officeDocument/2006/relationships/hyperlink" Target="mailto:rennes@acoustibel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K48"/>
  <sheetViews>
    <sheetView tabSelected="1" view="pageBreakPreview" topLeftCell="A20" zoomScale="115" zoomScaleNormal="145" zoomScaleSheetLayoutView="115" workbookViewId="0">
      <selection activeCell="B27" sqref="B27"/>
    </sheetView>
  </sheetViews>
  <sheetFormatPr baseColWidth="10" defaultRowHeight="14.25" x14ac:dyDescent="0.2"/>
  <cols>
    <col min="1" max="1" width="9.125" style="57" customWidth="1"/>
    <col min="2" max="2" width="8.875" style="57" customWidth="1"/>
    <col min="3" max="3" width="8.25" style="57" customWidth="1"/>
    <col min="4" max="4" width="11.75" style="57" customWidth="1"/>
    <col min="5" max="5" width="16.375" style="57" customWidth="1"/>
    <col min="6" max="6" width="9.25" style="57" customWidth="1"/>
    <col min="7" max="8" width="11" style="57" customWidth="1"/>
    <col min="9" max="257" width="11" style="57"/>
    <col min="258" max="258" width="10.75" style="57" customWidth="1"/>
    <col min="259" max="513" width="11" style="57"/>
    <col min="514" max="514" width="10.75" style="57" customWidth="1"/>
    <col min="515" max="769" width="11" style="57"/>
    <col min="770" max="770" width="10.75" style="57" customWidth="1"/>
    <col min="771" max="1025" width="11" style="57"/>
    <col min="1026" max="1026" width="10.75" style="57" customWidth="1"/>
    <col min="1027" max="1281" width="11" style="57"/>
    <col min="1282" max="1282" width="10.75" style="57" customWidth="1"/>
    <col min="1283" max="1537" width="11" style="57"/>
    <col min="1538" max="1538" width="10.75" style="57" customWidth="1"/>
    <col min="1539" max="1793" width="11" style="57"/>
    <col min="1794" max="1794" width="10.75" style="57" customWidth="1"/>
    <col min="1795" max="2049" width="11" style="57"/>
    <col min="2050" max="2050" width="10.75" style="57" customWidth="1"/>
    <col min="2051" max="2305" width="11" style="57"/>
    <col min="2306" max="2306" width="10.75" style="57" customWidth="1"/>
    <col min="2307" max="2561" width="11" style="57"/>
    <col min="2562" max="2562" width="10.75" style="57" customWidth="1"/>
    <col min="2563" max="2817" width="11" style="57"/>
    <col min="2818" max="2818" width="10.75" style="57" customWidth="1"/>
    <col min="2819" max="3073" width="11" style="57"/>
    <col min="3074" max="3074" width="10.75" style="57" customWidth="1"/>
    <col min="3075" max="3329" width="11" style="57"/>
    <col min="3330" max="3330" width="10.75" style="57" customWidth="1"/>
    <col min="3331" max="3585" width="11" style="57"/>
    <col min="3586" max="3586" width="10.75" style="57" customWidth="1"/>
    <col min="3587" max="3841" width="11" style="57"/>
    <col min="3842" max="3842" width="10.75" style="57" customWidth="1"/>
    <col min="3843" max="4097" width="11" style="57"/>
    <col min="4098" max="4098" width="10.75" style="57" customWidth="1"/>
    <col min="4099" max="4353" width="11" style="57"/>
    <col min="4354" max="4354" width="10.75" style="57" customWidth="1"/>
    <col min="4355" max="4609" width="11" style="57"/>
    <col min="4610" max="4610" width="10.75" style="57" customWidth="1"/>
    <col min="4611" max="4865" width="11" style="57"/>
    <col min="4866" max="4866" width="10.75" style="57" customWidth="1"/>
    <col min="4867" max="5121" width="11" style="57"/>
    <col min="5122" max="5122" width="10.75" style="57" customWidth="1"/>
    <col min="5123" max="5377" width="11" style="57"/>
    <col min="5378" max="5378" width="10.75" style="57" customWidth="1"/>
    <col min="5379" max="5633" width="11" style="57"/>
    <col min="5634" max="5634" width="10.75" style="57" customWidth="1"/>
    <col min="5635" max="5889" width="11" style="57"/>
    <col min="5890" max="5890" width="10.75" style="57" customWidth="1"/>
    <col min="5891" max="6145" width="11" style="57"/>
    <col min="6146" max="6146" width="10.75" style="57" customWidth="1"/>
    <col min="6147" max="6401" width="11" style="57"/>
    <col min="6402" max="6402" width="10.75" style="57" customWidth="1"/>
    <col min="6403" max="6657" width="11" style="57"/>
    <col min="6658" max="6658" width="10.75" style="57" customWidth="1"/>
    <col min="6659" max="6913" width="11" style="57"/>
    <col min="6914" max="6914" width="10.75" style="57" customWidth="1"/>
    <col min="6915" max="7169" width="11" style="57"/>
    <col min="7170" max="7170" width="10.75" style="57" customWidth="1"/>
    <col min="7171" max="7425" width="11" style="57"/>
    <col min="7426" max="7426" width="10.75" style="57" customWidth="1"/>
    <col min="7427" max="7681" width="11" style="57"/>
    <col min="7682" max="7682" width="10.75" style="57" customWidth="1"/>
    <col min="7683" max="7937" width="11" style="57"/>
    <col min="7938" max="7938" width="10.75" style="57" customWidth="1"/>
    <col min="7939" max="8193" width="11" style="57"/>
    <col min="8194" max="8194" width="10.75" style="57" customWidth="1"/>
    <col min="8195" max="8449" width="11" style="57"/>
    <col min="8450" max="8450" width="10.75" style="57" customWidth="1"/>
    <col min="8451" max="8705" width="11" style="57"/>
    <col min="8706" max="8706" width="10.75" style="57" customWidth="1"/>
    <col min="8707" max="8961" width="11" style="57"/>
    <col min="8962" max="8962" width="10.75" style="57" customWidth="1"/>
    <col min="8963" max="9217" width="11" style="57"/>
    <col min="9218" max="9218" width="10.75" style="57" customWidth="1"/>
    <col min="9219" max="9473" width="11" style="57"/>
    <col min="9474" max="9474" width="10.75" style="57" customWidth="1"/>
    <col min="9475" max="9729" width="11" style="57"/>
    <col min="9730" max="9730" width="10.75" style="57" customWidth="1"/>
    <col min="9731" max="9985" width="11" style="57"/>
    <col min="9986" max="9986" width="10.75" style="57" customWidth="1"/>
    <col min="9987" max="10241" width="11" style="57"/>
    <col min="10242" max="10242" width="10.75" style="57" customWidth="1"/>
    <col min="10243" max="10497" width="11" style="57"/>
    <col min="10498" max="10498" width="10.75" style="57" customWidth="1"/>
    <col min="10499" max="10753" width="11" style="57"/>
    <col min="10754" max="10754" width="10.75" style="57" customWidth="1"/>
    <col min="10755" max="11009" width="11" style="57"/>
    <col min="11010" max="11010" width="10.75" style="57" customWidth="1"/>
    <col min="11011" max="11265" width="11" style="57"/>
    <col min="11266" max="11266" width="10.75" style="57" customWidth="1"/>
    <col min="11267" max="11521" width="11" style="57"/>
    <col min="11522" max="11522" width="10.75" style="57" customWidth="1"/>
    <col min="11523" max="11777" width="11" style="57"/>
    <col min="11778" max="11778" width="10.75" style="57" customWidth="1"/>
    <col min="11779" max="12033" width="11" style="57"/>
    <col min="12034" max="12034" width="10.75" style="57" customWidth="1"/>
    <col min="12035" max="12289" width="11" style="57"/>
    <col min="12290" max="12290" width="10.75" style="57" customWidth="1"/>
    <col min="12291" max="12545" width="11" style="57"/>
    <col min="12546" max="12546" width="10.75" style="57" customWidth="1"/>
    <col min="12547" max="12801" width="11" style="57"/>
    <col min="12802" max="12802" width="10.75" style="57" customWidth="1"/>
    <col min="12803" max="13057" width="11" style="57"/>
    <col min="13058" max="13058" width="10.75" style="57" customWidth="1"/>
    <col min="13059" max="13313" width="11" style="57"/>
    <col min="13314" max="13314" width="10.75" style="57" customWidth="1"/>
    <col min="13315" max="13569" width="11" style="57"/>
    <col min="13570" max="13570" width="10.75" style="57" customWidth="1"/>
    <col min="13571" max="13825" width="11" style="57"/>
    <col min="13826" max="13826" width="10.75" style="57" customWidth="1"/>
    <col min="13827" max="14081" width="11" style="57"/>
    <col min="14082" max="14082" width="10.75" style="57" customWidth="1"/>
    <col min="14083" max="14337" width="11" style="57"/>
    <col min="14338" max="14338" width="10.75" style="57" customWidth="1"/>
    <col min="14339" max="14593" width="11" style="57"/>
    <col min="14594" max="14594" width="10.75" style="57" customWidth="1"/>
    <col min="14595" max="14849" width="11" style="57"/>
    <col min="14850" max="14850" width="10.75" style="57" customWidth="1"/>
    <col min="14851" max="15105" width="11" style="57"/>
    <col min="15106" max="15106" width="10.75" style="57" customWidth="1"/>
    <col min="15107" max="15361" width="11" style="57"/>
    <col min="15362" max="15362" width="10.75" style="57" customWidth="1"/>
    <col min="15363" max="15617" width="11" style="57"/>
    <col min="15618" max="15618" width="10.75" style="57" customWidth="1"/>
    <col min="15619" max="15873" width="11" style="57"/>
    <col min="15874" max="15874" width="10.75" style="57" customWidth="1"/>
    <col min="15875" max="16129" width="11" style="57"/>
    <col min="16130" max="16130" width="10.75" style="57" customWidth="1"/>
    <col min="16131" max="16384" width="11" style="57"/>
  </cols>
  <sheetData>
    <row r="8" spans="1:8" x14ac:dyDescent="0.2">
      <c r="A8" s="55" t="s">
        <v>45</v>
      </c>
      <c r="B8" s="56"/>
      <c r="C8" s="56"/>
      <c r="D8" s="56"/>
      <c r="E8" s="55" t="s">
        <v>57</v>
      </c>
      <c r="F8" s="55"/>
      <c r="G8" s="55"/>
      <c r="H8" s="56"/>
    </row>
    <row r="10" spans="1:8" ht="21" customHeight="1" x14ac:dyDescent="0.2">
      <c r="A10" s="163"/>
      <c r="B10" s="163"/>
      <c r="C10" s="164" t="s">
        <v>58</v>
      </c>
      <c r="D10" s="165"/>
      <c r="G10" s="164" t="s">
        <v>77</v>
      </c>
      <c r="H10" s="165"/>
    </row>
    <row r="11" spans="1:8" x14ac:dyDescent="0.2">
      <c r="A11" s="58"/>
      <c r="C11" s="165"/>
      <c r="D11" s="165"/>
      <c r="E11" s="59"/>
      <c r="G11" s="165"/>
      <c r="H11" s="165"/>
    </row>
    <row r="12" spans="1:8" x14ac:dyDescent="0.2">
      <c r="C12" s="165"/>
      <c r="D12" s="165"/>
      <c r="E12" s="59"/>
      <c r="G12" s="165"/>
      <c r="H12" s="165"/>
    </row>
    <row r="13" spans="1:8" ht="16.5" customHeight="1" x14ac:dyDescent="0.2">
      <c r="C13" s="165"/>
      <c r="D13" s="165"/>
      <c r="E13" s="59"/>
      <c r="G13" s="165"/>
      <c r="H13" s="165"/>
    </row>
    <row r="15" spans="1:8" x14ac:dyDescent="0.2">
      <c r="A15" s="166" t="s">
        <v>46</v>
      </c>
      <c r="B15" s="166"/>
      <c r="C15" s="166"/>
      <c r="D15" s="166"/>
      <c r="E15" s="166"/>
      <c r="F15" s="166"/>
      <c r="G15" s="166"/>
      <c r="H15" s="166"/>
    </row>
    <row r="16" spans="1:8" ht="6.75" customHeight="1" x14ac:dyDescent="0.2"/>
    <row r="17" spans="1:8" ht="48" customHeight="1" x14ac:dyDescent="0.2">
      <c r="A17" s="167" t="s">
        <v>59</v>
      </c>
      <c r="B17" s="168"/>
      <c r="C17" s="168"/>
      <c r="D17" s="168"/>
      <c r="E17" s="168"/>
      <c r="F17" s="168"/>
      <c r="G17" s="168"/>
      <c r="H17" s="168"/>
    </row>
    <row r="18" spans="1:8" ht="46.5" customHeight="1" x14ac:dyDescent="0.2">
      <c r="A18" s="168"/>
      <c r="B18" s="168"/>
      <c r="C18" s="168"/>
      <c r="D18" s="168"/>
      <c r="E18" s="168"/>
      <c r="F18" s="168"/>
      <c r="G18" s="168"/>
      <c r="H18" s="168"/>
    </row>
    <row r="20" spans="1:8" ht="14.25" customHeight="1" x14ac:dyDescent="0.2">
      <c r="A20" s="162"/>
      <c r="B20" s="162"/>
      <c r="C20" s="162"/>
      <c r="D20" s="162"/>
      <c r="E20" s="162"/>
      <c r="F20" s="162"/>
      <c r="G20" s="162"/>
      <c r="H20" s="162"/>
    </row>
    <row r="21" spans="1:8" ht="18.75" x14ac:dyDescent="0.3">
      <c r="A21" s="156"/>
      <c r="B21" s="156"/>
      <c r="C21" s="156"/>
      <c r="D21" s="156"/>
      <c r="E21" s="156"/>
      <c r="F21" s="156"/>
      <c r="G21" s="156"/>
      <c r="H21" s="156"/>
    </row>
    <row r="30" spans="1:8" ht="33.75" customHeight="1" x14ac:dyDescent="0.2">
      <c r="A30" s="60"/>
      <c r="B30" s="60"/>
      <c r="C30" s="60"/>
      <c r="D30" s="60"/>
      <c r="E30" s="60"/>
      <c r="F30" s="60"/>
      <c r="G30" s="60"/>
      <c r="H30" s="60"/>
    </row>
    <row r="31" spans="1:8" ht="49.5" customHeight="1" x14ac:dyDescent="0.35">
      <c r="A31" s="157" t="s">
        <v>60</v>
      </c>
      <c r="B31" s="158"/>
      <c r="C31" s="158"/>
      <c r="D31" s="158"/>
      <c r="E31" s="158"/>
      <c r="F31" s="158"/>
      <c r="G31" s="158"/>
      <c r="H31" s="158"/>
    </row>
    <row r="32" spans="1:8" ht="25.5" customHeight="1" x14ac:dyDescent="0.35">
      <c r="A32" s="159" t="s">
        <v>765</v>
      </c>
      <c r="B32" s="159"/>
      <c r="C32" s="159"/>
      <c r="D32" s="159"/>
      <c r="E32" s="159"/>
      <c r="F32" s="159"/>
      <c r="G32" s="159"/>
      <c r="H32" s="159"/>
    </row>
    <row r="34" spans="1:11" x14ac:dyDescent="0.2">
      <c r="A34" s="160" t="s">
        <v>47</v>
      </c>
      <c r="B34" s="160"/>
      <c r="C34" s="160"/>
      <c r="D34" s="160"/>
      <c r="E34" s="160"/>
      <c r="F34" s="160"/>
      <c r="G34" s="160"/>
      <c r="H34" s="160"/>
    </row>
    <row r="35" spans="1:11" x14ac:dyDescent="0.2">
      <c r="A35" s="60"/>
      <c r="B35" s="60"/>
      <c r="C35" s="60"/>
      <c r="D35" s="60"/>
      <c r="E35" s="60"/>
      <c r="J35" s="154"/>
      <c r="K35" s="154"/>
    </row>
    <row r="36" spans="1:11" ht="12.6" customHeight="1" x14ac:dyDescent="0.2">
      <c r="A36" s="161" t="s">
        <v>48</v>
      </c>
      <c r="B36" s="161"/>
      <c r="C36" s="161"/>
      <c r="D36" s="61" t="s">
        <v>49</v>
      </c>
      <c r="E36" s="62"/>
      <c r="F36" s="62" t="s">
        <v>50</v>
      </c>
      <c r="G36" s="60"/>
      <c r="H36" s="62"/>
      <c r="J36" s="154"/>
      <c r="K36" s="154"/>
    </row>
    <row r="37" spans="1:11" ht="19.5" customHeight="1" x14ac:dyDescent="0.2">
      <c r="A37" s="155" t="s">
        <v>61</v>
      </c>
      <c r="B37" s="155"/>
      <c r="C37" s="155"/>
      <c r="D37" s="155" t="s">
        <v>75</v>
      </c>
      <c r="E37" s="155"/>
      <c r="F37" s="155" t="s">
        <v>76</v>
      </c>
      <c r="G37" s="155"/>
      <c r="H37" s="154"/>
      <c r="J37" s="154"/>
      <c r="K37" s="154"/>
    </row>
    <row r="38" spans="1:11" ht="12" customHeight="1" x14ac:dyDescent="0.2">
      <c r="A38" s="155"/>
      <c r="B38" s="155"/>
      <c r="C38" s="155"/>
      <c r="D38" s="155"/>
      <c r="E38" s="155"/>
      <c r="F38" s="155"/>
      <c r="G38" s="155"/>
      <c r="H38" s="154"/>
      <c r="K38" s="64"/>
    </row>
    <row r="39" spans="1:11" ht="12" customHeight="1" x14ac:dyDescent="0.2">
      <c r="A39" s="155"/>
      <c r="B39" s="155"/>
      <c r="C39" s="155"/>
      <c r="D39" s="155"/>
      <c r="E39" s="155"/>
      <c r="F39" s="155"/>
      <c r="G39" s="155"/>
      <c r="H39" s="154"/>
      <c r="K39" s="65"/>
    </row>
    <row r="40" spans="1:11" ht="4.5" hidden="1" customHeight="1" x14ac:dyDescent="0.2">
      <c r="A40" s="155"/>
      <c r="B40" s="155"/>
      <c r="C40" s="155"/>
      <c r="D40" s="70"/>
      <c r="E40" s="65"/>
      <c r="F40" s="68"/>
      <c r="G40" s="68"/>
      <c r="H40" s="65"/>
      <c r="K40" s="69" t="s">
        <v>63</v>
      </c>
    </row>
    <row r="41" spans="1:11" s="70" customFormat="1" ht="17.25" customHeight="1" x14ac:dyDescent="0.2">
      <c r="A41" s="66" t="s">
        <v>62</v>
      </c>
      <c r="B41" s="67"/>
      <c r="C41" s="68"/>
      <c r="D41" s="66" t="s">
        <v>78</v>
      </c>
      <c r="E41" s="65"/>
      <c r="F41" s="69" t="s">
        <v>64</v>
      </c>
      <c r="G41" s="65"/>
      <c r="H41" s="65"/>
    </row>
    <row r="42" spans="1:11" ht="17.25" customHeight="1" x14ac:dyDescent="0.2">
      <c r="A42" s="71" t="s">
        <v>51</v>
      </c>
      <c r="B42" s="60"/>
      <c r="C42" s="60"/>
      <c r="D42" s="62" t="s">
        <v>65</v>
      </c>
      <c r="E42" s="62"/>
      <c r="F42" s="62" t="s">
        <v>66</v>
      </c>
      <c r="G42" s="60"/>
      <c r="H42" s="72"/>
    </row>
    <row r="43" spans="1:11" ht="12" customHeight="1" x14ac:dyDescent="0.2">
      <c r="A43" s="63" t="s">
        <v>67</v>
      </c>
      <c r="B43" s="72"/>
      <c r="C43" s="72"/>
      <c r="D43" s="63" t="s">
        <v>52</v>
      </c>
      <c r="E43" s="73"/>
      <c r="F43" s="63" t="s">
        <v>53</v>
      </c>
      <c r="G43" s="74"/>
      <c r="H43" s="74"/>
    </row>
    <row r="44" spans="1:11" ht="12" customHeight="1" x14ac:dyDescent="0.2">
      <c r="A44" s="64" t="s">
        <v>68</v>
      </c>
      <c r="B44" s="72"/>
      <c r="C44" s="72"/>
      <c r="D44" s="64" t="s">
        <v>54</v>
      </c>
      <c r="E44" s="75"/>
      <c r="F44" s="64" t="s">
        <v>69</v>
      </c>
      <c r="G44" s="75"/>
      <c r="H44" s="75"/>
    </row>
    <row r="45" spans="1:11" ht="12" customHeight="1" x14ac:dyDescent="0.2">
      <c r="A45" s="64" t="s">
        <v>55</v>
      </c>
      <c r="B45" s="60"/>
      <c r="C45" s="60"/>
      <c r="D45" s="64" t="s">
        <v>70</v>
      </c>
      <c r="E45" s="75"/>
      <c r="F45" s="75" t="s">
        <v>71</v>
      </c>
      <c r="G45" s="60"/>
      <c r="H45" s="75"/>
    </row>
    <row r="46" spans="1:11" ht="14.25" customHeight="1" x14ac:dyDescent="0.2">
      <c r="A46" s="65"/>
      <c r="B46" s="68"/>
      <c r="C46" s="68"/>
      <c r="D46" s="75" t="s">
        <v>72</v>
      </c>
      <c r="E46" s="65"/>
      <c r="F46" s="60"/>
      <c r="G46" s="65"/>
      <c r="H46" s="65"/>
    </row>
    <row r="47" spans="1:11" ht="19.5" customHeight="1" x14ac:dyDescent="0.2">
      <c r="A47" s="76" t="s">
        <v>56</v>
      </c>
      <c r="B47" s="60"/>
      <c r="C47" s="60"/>
      <c r="D47" s="77" t="s">
        <v>73</v>
      </c>
      <c r="E47" s="60"/>
      <c r="F47" s="77" t="s">
        <v>74</v>
      </c>
      <c r="G47" s="60"/>
      <c r="H47" s="60"/>
    </row>
    <row r="48" spans="1:11" ht="12" customHeight="1" x14ac:dyDescent="0.2"/>
  </sheetData>
  <mergeCells count="16">
    <mergeCell ref="A20:H20"/>
    <mergeCell ref="D37:E39"/>
    <mergeCell ref="A10:B10"/>
    <mergeCell ref="C10:D13"/>
    <mergeCell ref="G10:H13"/>
    <mergeCell ref="A15:H15"/>
    <mergeCell ref="A17:H18"/>
    <mergeCell ref="J35:K37"/>
    <mergeCell ref="F37:G39"/>
    <mergeCell ref="H37:H39"/>
    <mergeCell ref="A21:H21"/>
    <mergeCell ref="A31:H31"/>
    <mergeCell ref="A32:H32"/>
    <mergeCell ref="A34:H34"/>
    <mergeCell ref="A36:C36"/>
    <mergeCell ref="A37:C40"/>
  </mergeCells>
  <hyperlinks>
    <hyperlink ref="F41" r:id="rId1" display="mailto:rennes@acoustibel.fr" xr:uid="{00000000-0004-0000-0000-000000000000}"/>
    <hyperlink ref="A41" r:id="rId2" display="mailto:agence.ouest@nomade.info" xr:uid="{00000000-0004-0000-0000-000001000000}"/>
    <hyperlink ref="K40" r:id="rId3" display="mailto:rennes@acoustibel.fr" xr:uid="{00000000-0004-0000-0000-000002000000}"/>
    <hyperlink ref="D47" r:id="rId4" display="mailto:rennes@acoustibel.fr" xr:uid="{00000000-0004-0000-0000-000003000000}"/>
    <hyperlink ref="F47" r:id="rId5" display="mailto:rennes@acoustibel.fr" xr:uid="{00000000-0004-0000-0000-000004000000}"/>
    <hyperlink ref="D41" r:id="rId6" display="mailto:agence.ouest@nomade.info" xr:uid="{00000000-0004-0000-0000-000005000000}"/>
  </hyperlinks>
  <printOptions horizontalCentered="1" verticalCentered="1"/>
  <pageMargins left="0.47244094488188981" right="0.47244094488188981" top="0.35433070866141736" bottom="0.35433070866141736" header="0.31496062992125984" footer="0.31496062992125984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31"/>
  <sheetViews>
    <sheetView tabSelected="1" view="pageBreakPreview" topLeftCell="A3" zoomScaleNormal="70" zoomScaleSheetLayoutView="100" workbookViewId="0">
      <selection activeCell="B27" sqref="B27"/>
    </sheetView>
  </sheetViews>
  <sheetFormatPr baseColWidth="10" defaultColWidth="11" defaultRowHeight="15" x14ac:dyDescent="0.25"/>
  <cols>
    <col min="1" max="1" width="7.75" style="7" customWidth="1"/>
    <col min="2" max="2" width="45.75" style="6" customWidth="1"/>
    <col min="3" max="3" width="7.875" style="6" customWidth="1"/>
    <col min="4" max="4" width="1.375" style="6" customWidth="1"/>
    <col min="5" max="6" width="8.25" style="6" customWidth="1"/>
    <col min="7" max="7" width="10.25" style="6" customWidth="1"/>
    <col min="8" max="8" width="11.75" style="6" customWidth="1"/>
    <col min="9" max="9" width="1.375" style="6" customWidth="1"/>
    <col min="10" max="10" width="21.75" style="6" customWidth="1"/>
    <col min="11" max="11" width="11" style="6" customWidth="1"/>
    <col min="12" max="12" width="0.375" style="51" customWidth="1"/>
    <col min="13" max="19" width="11" style="6" hidden="1" customWidth="1"/>
    <col min="20" max="16384" width="11" style="6"/>
  </cols>
  <sheetData>
    <row r="1" spans="1:25" ht="14.45" customHeight="1" x14ac:dyDescent="0.25">
      <c r="A1" s="222"/>
      <c r="B1" s="222"/>
      <c r="C1" s="222"/>
      <c r="E1" s="189" t="s">
        <v>36</v>
      </c>
      <c r="F1" s="190"/>
      <c r="G1" s="190"/>
      <c r="H1" s="196" t="s">
        <v>41</v>
      </c>
      <c r="I1" s="197"/>
      <c r="J1" s="198"/>
    </row>
    <row r="2" spans="1:25" x14ac:dyDescent="0.25">
      <c r="A2" s="222"/>
      <c r="B2" s="222"/>
      <c r="C2" s="222"/>
      <c r="E2" s="191" t="s">
        <v>37</v>
      </c>
      <c r="F2" s="192"/>
      <c r="G2" s="192"/>
      <c r="H2" s="199" t="s">
        <v>41</v>
      </c>
      <c r="I2" s="200"/>
      <c r="J2" s="201"/>
    </row>
    <row r="3" spans="1:25" x14ac:dyDescent="0.25">
      <c r="A3" s="222"/>
      <c r="B3" s="222"/>
      <c r="C3" s="222"/>
      <c r="E3" s="191" t="s">
        <v>38</v>
      </c>
      <c r="F3" s="192"/>
      <c r="G3" s="192"/>
      <c r="H3" s="199" t="s">
        <v>41</v>
      </c>
      <c r="I3" s="200"/>
      <c r="J3" s="201"/>
    </row>
    <row r="4" spans="1:25" x14ac:dyDescent="0.25">
      <c r="A4" s="222"/>
      <c r="B4" s="222"/>
      <c r="C4" s="222"/>
      <c r="E4" s="191" t="s">
        <v>40</v>
      </c>
      <c r="F4" s="192"/>
      <c r="G4" s="192"/>
      <c r="H4" s="199" t="s">
        <v>41</v>
      </c>
      <c r="I4" s="200"/>
      <c r="J4" s="201"/>
    </row>
    <row r="5" spans="1:25" ht="13.9" customHeight="1" x14ac:dyDescent="0.25">
      <c r="A5" s="223"/>
      <c r="B5" s="223"/>
      <c r="C5" s="223"/>
      <c r="D5" s="30"/>
      <c r="E5" s="191" t="s">
        <v>39</v>
      </c>
      <c r="F5" s="192"/>
      <c r="G5" s="192"/>
      <c r="H5" s="209" t="s">
        <v>41</v>
      </c>
      <c r="I5" s="210"/>
      <c r="J5" s="211"/>
      <c r="L5" s="52" t="s">
        <v>34</v>
      </c>
      <c r="M5" s="50" t="s">
        <v>30</v>
      </c>
      <c r="N5" s="53" t="s">
        <v>31</v>
      </c>
      <c r="O5" s="53" t="s">
        <v>32</v>
      </c>
      <c r="P5" s="53" t="s">
        <v>35</v>
      </c>
      <c r="Q5" s="50" t="s">
        <v>33</v>
      </c>
      <c r="S5" s="9" t="s">
        <v>13</v>
      </c>
    </row>
    <row r="6" spans="1:25" ht="43.5" customHeight="1" x14ac:dyDescent="0.25">
      <c r="A6" s="46" t="s">
        <v>44</v>
      </c>
      <c r="B6" s="49"/>
      <c r="C6" s="41" t="s">
        <v>0</v>
      </c>
      <c r="D6" s="34"/>
      <c r="E6" s="216" t="str">
        <f>"Cadre DPGF du lot n° "&amp;A9&amp;" - "&amp;B9</f>
        <v>Cadre DPGF du lot n° 12 - PLOMBERIE / CHAUFFAGE / VENTILATION</v>
      </c>
      <c r="F6" s="217"/>
      <c r="G6" s="217"/>
      <c r="H6" s="217"/>
      <c r="I6" s="217"/>
      <c r="J6" s="218"/>
      <c r="M6" s="6">
        <v>3</v>
      </c>
      <c r="N6" s="6">
        <v>0</v>
      </c>
      <c r="O6" s="6">
        <v>0</v>
      </c>
      <c r="P6" s="6">
        <v>0</v>
      </c>
      <c r="S6" s="9" t="s">
        <v>15</v>
      </c>
    </row>
    <row r="7" spans="1:25" ht="15.6" customHeight="1" x14ac:dyDescent="0.25">
      <c r="A7" s="44"/>
      <c r="B7" s="45"/>
      <c r="C7" s="40" t="s">
        <v>766</v>
      </c>
      <c r="D7" s="35"/>
      <c r="E7" s="219" t="s">
        <v>1</v>
      </c>
      <c r="F7" s="220"/>
      <c r="G7" s="220"/>
      <c r="H7" s="220"/>
      <c r="I7" s="220"/>
      <c r="J7" s="221"/>
      <c r="M7" s="53" t="str">
        <f t="shared" ref="M7:M15" si="0">IF($L7="","",$M$6)</f>
        <v/>
      </c>
      <c r="N7" s="6" t="str">
        <f>IF($L7="","",IF(L7=1,LOOKUP(2,1/($N$6:$N6&lt;&gt;""),$N$6:$N6)+1,IF($L7=2,LOOKUP(2,1/($N$6:$N6&lt;&gt;""),$N$6:$N6),IF($L7=3,LOOKUP(2,1/($N$6:$N6&lt;&gt;""),$N$6:$N6),FALSE))))</f>
        <v/>
      </c>
      <c r="O7" s="50" t="str">
        <f>IF($L7="","",IF($L7=1,"",IF(AND($L7=2,LOOKUP(2,1/($L$6:$L6&lt;&gt;""),$L$6:$L6)=1),1,IF(AND($L7=2,LOOKUP(2,1/($L$6:$L6&lt;&gt;""),$L$6:$L6)=2),LOOKUP(2,1/($O$6:$O6&lt;&gt;""),$O$6:$O6)+1,IF(AND($L7=2,LOOKUP(2,1/($L$6:$L6&lt;&gt;""),$L$6:$L6)=3),LOOKUP(2,1/($O$6:$O6&lt;&gt;""),$O$6:$O6)+1,IF($L7=3,LOOKUP(2,1/($O$6:$O6&lt;&gt;""),$O$6:$O6),FALSE))))))</f>
        <v/>
      </c>
      <c r="P7" s="50" t="str">
        <f>IF($L7="","",IF($L7=1,"",IF($L7=2,"",IF(AND($L7=3,LOOKUP(2,1/($L$6:$L6&lt;&gt;""),$L$6:$L6)=2),1,IF(AND($L7=3,LOOKUP(2,1/($L$6:$L6&lt;&gt;""),$L$6:$L6)=3),LOOKUP(2,1/($P$6:$P6&lt;&gt;""),$P$6:$P6)+1)))))</f>
        <v/>
      </c>
      <c r="Q7" s="6" t="str">
        <f t="shared" ref="Q7:Q15" si="1">IF($L7="","",IF($P7&lt;&gt;"",$M7&amp;"."&amp;$N7&amp;"."&amp;$O7&amp;"."&amp;$P7&amp;".",IF($O7&lt;&gt;"",$M7&amp;"."&amp;$N7&amp;"."&amp;$O7&amp;".",IF($N7&lt;&gt;"",$M7&amp;"."&amp;$N7&amp;".",FALSE))))</f>
        <v/>
      </c>
      <c r="S7" s="9" t="s">
        <v>21</v>
      </c>
      <c r="Y7" s="8" t="s">
        <v>20</v>
      </c>
    </row>
    <row r="8" spans="1:25" ht="15.75" x14ac:dyDescent="0.25">
      <c r="A8" s="213" t="s">
        <v>2</v>
      </c>
      <c r="B8" s="214"/>
      <c r="C8" s="43" t="s">
        <v>3</v>
      </c>
      <c r="D8" s="36"/>
      <c r="E8" s="205" t="s">
        <v>4</v>
      </c>
      <c r="F8" s="206"/>
      <c r="G8" s="215"/>
      <c r="H8" s="215"/>
      <c r="I8" s="1"/>
      <c r="J8" s="2"/>
      <c r="M8" s="53" t="str">
        <f t="shared" si="0"/>
        <v/>
      </c>
      <c r="N8" s="6" t="str">
        <f>IF($L8="","",IF(L8=1,LOOKUP(2,1/($N$6:$N7&lt;&gt;""),$N$6:$N7)+1,IF($L8=2,LOOKUP(2,1/($N$6:$N7&lt;&gt;""),$N$6:$N7),IF($L8=3,LOOKUP(2,1/($N$6:$N7&lt;&gt;""),$N$6:$N7),FALSE))))</f>
        <v/>
      </c>
      <c r="O8" s="50" t="str">
        <f>IF($L8="","",IF($L8=1,"",IF(AND($L8=2,LOOKUP(2,1/($L$6:$L7&lt;&gt;""),$L$6:$L7)=1),1,IF(AND($L8=2,LOOKUP(2,1/($L$6:$L7&lt;&gt;""),$L$6:$L7)=2),LOOKUP(2,1/($O$6:$O7&lt;&gt;""),$O$6:$O7)+1,IF(AND($L8=2,LOOKUP(2,1/($L$6:$L7&lt;&gt;""),$L$6:$L7)=3),LOOKUP(2,1/($O$6:$O7&lt;&gt;""),$O$6:$O7)+1,IF($L8=3,LOOKUP(2,1/($O$6:$O7&lt;&gt;""),$O$6:$O7),FALSE))))))</f>
        <v/>
      </c>
      <c r="P8" s="50" t="str">
        <f>IF($L8="","",IF($L8=1,"",IF($L8=2,"",IF(AND($L8=3,LOOKUP(2,1/($L$6:$L7&lt;&gt;""),$L$6:$L7)=2),1,IF(AND($L8=3,LOOKUP(2,1/($L$6:$L7&lt;&gt;""),$L$6:$L7)=3),LOOKUP(2,1/($P$6:$P7&lt;&gt;""),$P$6:$P7)+1)))))</f>
        <v/>
      </c>
      <c r="Q8" s="6" t="str">
        <f t="shared" si="1"/>
        <v/>
      </c>
      <c r="S8" s="9" t="s">
        <v>16</v>
      </c>
      <c r="Y8" s="27" t="s">
        <v>22</v>
      </c>
    </row>
    <row r="9" spans="1:25" x14ac:dyDescent="0.25">
      <c r="A9" s="48">
        <v>12</v>
      </c>
      <c r="B9" s="47" t="s">
        <v>79</v>
      </c>
      <c r="C9" s="42">
        <v>1</v>
      </c>
      <c r="D9" s="37"/>
      <c r="E9" s="207"/>
      <c r="F9" s="208"/>
      <c r="G9" s="212"/>
      <c r="H9" s="212"/>
      <c r="I9" s="3"/>
      <c r="J9" s="4"/>
      <c r="M9" s="53" t="str">
        <f t="shared" si="0"/>
        <v/>
      </c>
      <c r="N9" s="6" t="str">
        <f>IF($L9="","",IF(L9=1,LOOKUP(2,1/($N$6:$N8&lt;&gt;""),$N$6:$N8)+1,IF($L9=2,LOOKUP(2,1/($N$6:$N8&lt;&gt;""),$N$6:$N8),IF($L9=3,LOOKUP(2,1/($N$6:$N8&lt;&gt;""),$N$6:$N8),FALSE))))</f>
        <v/>
      </c>
      <c r="O9" s="50" t="str">
        <f>IF($L9="","",IF($L9=1,"",IF(AND($L9=2,LOOKUP(2,1/($L$6:$L8&lt;&gt;""),$L$6:$L8)=1),1,IF(AND($L9=2,LOOKUP(2,1/($L$6:$L8&lt;&gt;""),$L$6:$L8)=2),LOOKUP(2,1/($O$6:$O8&lt;&gt;""),$O$6:$O8)+1,IF(AND($L9=2,LOOKUP(2,1/($L$6:$L8&lt;&gt;""),$L$6:$L8)=3),LOOKUP(2,1/($O$6:$O8&lt;&gt;""),$O$6:$O8)+1,IF($L9=3,LOOKUP(2,1/($O$6:$O8&lt;&gt;""),$O$6:$O8),FALSE))))))</f>
        <v/>
      </c>
      <c r="P9" s="50" t="str">
        <f>IF($L9="","",IF($L9=1,"",IF($L9=2,"",IF(AND($L9=3,LOOKUP(2,1/($L$6:$L8&lt;&gt;""),$L$6:$L8)=2),1,IF(AND($L9=3,LOOKUP(2,1/($L$6:$L8&lt;&gt;""),$L$6:$L8)=3),LOOKUP(2,1/($P$6:$P8&lt;&gt;""),$P$6:$P8)+1)))))</f>
        <v/>
      </c>
      <c r="Q9" s="6" t="str">
        <f t="shared" si="1"/>
        <v/>
      </c>
      <c r="S9" s="9" t="s">
        <v>17</v>
      </c>
      <c r="Y9" s="8" t="s">
        <v>23</v>
      </c>
    </row>
    <row r="10" spans="1:25" x14ac:dyDescent="0.25">
      <c r="A10" s="38"/>
      <c r="B10" s="39"/>
      <c r="C10" s="33"/>
      <c r="D10" s="29"/>
      <c r="E10" s="33"/>
      <c r="F10" s="31"/>
      <c r="G10" s="32"/>
      <c r="H10" s="33"/>
      <c r="I10" s="33"/>
      <c r="J10" s="33"/>
      <c r="M10" s="53" t="str">
        <f t="shared" si="0"/>
        <v/>
      </c>
      <c r="N10" s="6" t="str">
        <f>IF($L10="","",IF(L10=1,LOOKUP(2,1/($N$6:$N9&lt;&gt;""),$N$6:$N9)+1,IF($L10=2,LOOKUP(2,1/($N$6:$N9&lt;&gt;""),$N$6:$N9),IF($L10=3,LOOKUP(2,1/($N$6:$N9&lt;&gt;""),$N$6:$N9),FALSE))))</f>
        <v/>
      </c>
      <c r="O10" s="50" t="str">
        <f>IF($L10="","",IF($L10=1,"",IF(AND($L10=2,LOOKUP(2,1/($L$6:$L9&lt;&gt;""),$L$6:$L9)=1),1,IF(AND($L10=2,LOOKUP(2,1/($L$6:$L9&lt;&gt;""),$L$6:$L9)=2),LOOKUP(2,1/($O$6:$O9&lt;&gt;""),$O$6:$O9)+1,IF(AND($L10=2,LOOKUP(2,1/($L$6:$L9&lt;&gt;""),$L$6:$L9)=3),LOOKUP(2,1/($O$6:$O9&lt;&gt;""),$O$6:$O9)+1,IF($L10=3,LOOKUP(2,1/($O$6:$O9&lt;&gt;""),$O$6:$O9),FALSE))))))</f>
        <v/>
      </c>
      <c r="P10" s="50" t="str">
        <f>IF($L10="","",IF($L10=1,"",IF($L10=2,"",IF(AND($L10=3,LOOKUP(2,1/($L$6:$L9&lt;&gt;""),$L$6:$L9)=2),1,IF(AND($L10=3,LOOKUP(2,1/($L$6:$L9&lt;&gt;""),$L$6:$L9)=3),LOOKUP(2,1/($P$6:$P9&lt;&gt;""),$P$6:$P9)+1)))))</f>
        <v/>
      </c>
      <c r="Q10" s="6" t="str">
        <f t="shared" si="1"/>
        <v/>
      </c>
      <c r="S10" s="9" t="s">
        <v>18</v>
      </c>
      <c r="Y10" s="28" t="s">
        <v>28</v>
      </c>
    </row>
    <row r="11" spans="1:25" x14ac:dyDescent="0.25">
      <c r="A11" s="25" t="s">
        <v>5</v>
      </c>
      <c r="B11" s="25" t="s">
        <v>6</v>
      </c>
      <c r="C11" s="25" t="s">
        <v>7</v>
      </c>
      <c r="D11" s="16"/>
      <c r="E11" s="25" t="s">
        <v>42</v>
      </c>
      <c r="F11" s="25" t="s">
        <v>43</v>
      </c>
      <c r="G11" s="25" t="s">
        <v>8</v>
      </c>
      <c r="H11" s="25" t="s">
        <v>9</v>
      </c>
      <c r="I11" s="16"/>
      <c r="J11" s="26" t="s">
        <v>10</v>
      </c>
      <c r="M11" s="53" t="str">
        <f t="shared" si="0"/>
        <v/>
      </c>
      <c r="N11" s="6" t="str">
        <f>IF($L11="","",IF(L11=1,LOOKUP(2,1/($N$6:$N10&lt;&gt;""),$N$6:$N10)+1,IF($L11=2,LOOKUP(2,1/($N$6:$N10&lt;&gt;""),$N$6:$N10),IF($L11=3,LOOKUP(2,1/($N$6:$N10&lt;&gt;""),$N$6:$N10),FALSE))))</f>
        <v/>
      </c>
      <c r="O11" s="50" t="str">
        <f>IF($L11="","",IF($L11=1,"",IF(AND($L11=2,LOOKUP(2,1/($L$6:$L10&lt;&gt;""),$L$6:$L10)=1),1,IF(AND($L11=2,LOOKUP(2,1/($L$6:$L10&lt;&gt;""),$L$6:$L10)=2),LOOKUP(2,1/($O$6:$O10&lt;&gt;""),$O$6:$O10)+1,IF(AND($L11=2,LOOKUP(2,1/($L$6:$L10&lt;&gt;""),$L$6:$L10)=3),LOOKUP(2,1/($O$6:$O10&lt;&gt;""),$O$6:$O10)+1,IF($L11=3,LOOKUP(2,1/($O$6:$O10&lt;&gt;""),$O$6:$O10),FALSE))))))</f>
        <v/>
      </c>
      <c r="P11" s="50" t="str">
        <f>IF($L11="","",IF($L11=1,"",IF($L11=2,"",IF(AND($L11=3,LOOKUP(2,1/($L$6:$L10&lt;&gt;""),$L$6:$L10)=2),1,IF(AND($L11=3,LOOKUP(2,1/($L$6:$L10&lt;&gt;""),$L$6:$L10)=3),LOOKUP(2,1/($P$6:$P10&lt;&gt;""),$P$6:$P10)+1)))))</f>
        <v/>
      </c>
      <c r="Q11" s="6" t="str">
        <f t="shared" si="1"/>
        <v/>
      </c>
      <c r="S11" s="9" t="s">
        <v>19</v>
      </c>
      <c r="Y11" s="8" t="s">
        <v>24</v>
      </c>
    </row>
    <row r="12" spans="1:25" x14ac:dyDescent="0.25">
      <c r="A12" s="202" t="s">
        <v>26</v>
      </c>
      <c r="B12" s="203"/>
      <c r="C12" s="203"/>
      <c r="D12" s="203"/>
      <c r="E12" s="203"/>
      <c r="F12" s="203"/>
      <c r="G12" s="203"/>
      <c r="H12" s="203"/>
      <c r="I12" s="203"/>
      <c r="J12" s="204"/>
      <c r="M12" s="53" t="str">
        <f t="shared" si="0"/>
        <v/>
      </c>
      <c r="N12" s="6" t="str">
        <f>IF($L12="","",IF(L12=1,LOOKUP(2,1/($N$6:$N11&lt;&gt;""),$N$6:$N11)+1,IF($L12=2,LOOKUP(2,1/($N$6:$N11&lt;&gt;""),$N$6:$N11),IF($L12=3,LOOKUP(2,1/($N$6:$N11&lt;&gt;""),$N$6:$N11),FALSE))))</f>
        <v/>
      </c>
      <c r="O12" s="50" t="str">
        <f>IF($L12="","",IF($L12=1,"",IF(AND($L12=2,LOOKUP(2,1/($L$6:$L11&lt;&gt;""),$L$6:$L11)=1),1,IF(AND($L12=2,LOOKUP(2,1/($L$6:$L11&lt;&gt;""),$L$6:$L11)=2),LOOKUP(2,1/($O$6:$O11&lt;&gt;""),$O$6:$O11)+1,IF(AND($L12=2,LOOKUP(2,1/($L$6:$L11&lt;&gt;""),$L$6:$L11)=3),LOOKUP(2,1/($O$6:$O11&lt;&gt;""),$O$6:$O11)+1,IF($L12=3,LOOKUP(2,1/($O$6:$O11&lt;&gt;""),$O$6:$O11),FALSE))))))</f>
        <v/>
      </c>
      <c r="P12" s="50" t="str">
        <f>IF($L12="","",IF($L12=1,"",IF($L12=2,"",IF(AND($L12=3,LOOKUP(2,1/($L$6:$L11&lt;&gt;""),$L$6:$L11)=2),1,IF(AND($L12=3,LOOKUP(2,1/($L$6:$L11&lt;&gt;""),$L$6:$L11)=3),LOOKUP(2,1/($P$6:$P11&lt;&gt;""),$P$6:$P11)+1)))))</f>
        <v/>
      </c>
      <c r="Q12" s="6" t="str">
        <f t="shared" si="1"/>
        <v/>
      </c>
      <c r="S12" s="9"/>
      <c r="Y12" s="28" t="s">
        <v>29</v>
      </c>
    </row>
    <row r="13" spans="1:25" x14ac:dyDescent="0.25">
      <c r="A13" s="193" t="s">
        <v>27</v>
      </c>
      <c r="B13" s="194"/>
      <c r="C13" s="194"/>
      <c r="D13" s="194"/>
      <c r="E13" s="194"/>
      <c r="F13" s="194"/>
      <c r="G13" s="194"/>
      <c r="H13" s="194"/>
      <c r="I13" s="194"/>
      <c r="J13" s="195"/>
      <c r="M13" s="53" t="str">
        <f t="shared" si="0"/>
        <v/>
      </c>
      <c r="N13" s="6" t="str">
        <f>IF($L13="","",IF(L13=1,LOOKUP(2,1/($N$6:$N12&lt;&gt;""),$N$6:$N12)+1,IF($L13=2,LOOKUP(2,1/($N$6:$N12&lt;&gt;""),$N$6:$N12),IF($L13=3,LOOKUP(2,1/($N$6:$N12&lt;&gt;""),$N$6:$N12),FALSE))))</f>
        <v/>
      </c>
      <c r="O13" s="50" t="str">
        <f>IF($L13="","",IF($L13=1,"",IF(AND($L13=2,LOOKUP(2,1/($L$6:$L12&lt;&gt;""),$L$6:$L12)=1),1,IF(AND($L13=2,LOOKUP(2,1/($L$6:$L12&lt;&gt;""),$L$6:$L12)=2),LOOKUP(2,1/($O$6:$O12&lt;&gt;""),$O$6:$O12)+1,IF(AND($L13=2,LOOKUP(2,1/($L$6:$L12&lt;&gt;""),$L$6:$L12)=3),LOOKUP(2,1/($O$6:$O12&lt;&gt;""),$O$6:$O12)+1,IF($L13=3,LOOKUP(2,1/($O$6:$O12&lt;&gt;""),$O$6:$O12),FALSE))))))</f>
        <v/>
      </c>
      <c r="P13" s="50" t="str">
        <f>IF($L13="","",IF($L13=1,"",IF($L13=2,"",IF(AND($L13=3,LOOKUP(2,1/($L$6:$L12&lt;&gt;""),$L$6:$L12)=2),1,IF(AND($L13=3,LOOKUP(2,1/($L$6:$L12&lt;&gt;""),$L$6:$L12)=3),LOOKUP(2,1/($P$6:$P12&lt;&gt;""),$P$6:$P12)+1)))))</f>
        <v/>
      </c>
      <c r="Q13" s="6" t="str">
        <f t="shared" si="1"/>
        <v/>
      </c>
      <c r="S13" s="9" t="s">
        <v>14</v>
      </c>
      <c r="Y13" s="24"/>
    </row>
    <row r="14" spans="1:25" ht="28.9" customHeight="1" x14ac:dyDescent="0.25">
      <c r="A14" s="193" t="s">
        <v>25</v>
      </c>
      <c r="B14" s="194"/>
      <c r="C14" s="194"/>
      <c r="D14" s="194"/>
      <c r="E14" s="194"/>
      <c r="F14" s="194"/>
      <c r="G14" s="194"/>
      <c r="H14" s="194"/>
      <c r="I14" s="194"/>
      <c r="J14" s="195"/>
      <c r="M14" s="53" t="str">
        <f t="shared" si="0"/>
        <v/>
      </c>
      <c r="N14" s="6" t="str">
        <f>IF($L14="","",IF(L14=1,LOOKUP(2,1/($N$6:$N13&lt;&gt;""),$N$6:$N13)+1,IF($L14=2,LOOKUP(2,1/($N$6:$N13&lt;&gt;""),$N$6:$N13),IF($L14=3,LOOKUP(2,1/($N$6:$N13&lt;&gt;""),$N$6:$N13),FALSE))))</f>
        <v/>
      </c>
      <c r="O14" s="50" t="str">
        <f>IF($L14="","",IF($L14=1,"",IF(AND($L14=2,LOOKUP(2,1/($L$6:$L13&lt;&gt;""),$L$6:$L13)=1),1,IF(AND($L14=2,LOOKUP(2,1/($L$6:$L13&lt;&gt;""),$L$6:$L13)=2),LOOKUP(2,1/($O$6:$O13&lt;&gt;""),$O$6:$O13)+1,IF(AND($L14=2,LOOKUP(2,1/($L$6:$L13&lt;&gt;""),$L$6:$L13)=3),LOOKUP(2,1/($O$6:$O13&lt;&gt;""),$O$6:$O13)+1,IF($L14=3,LOOKUP(2,1/($O$6:$O13&lt;&gt;""),$O$6:$O13),FALSE))))))</f>
        <v/>
      </c>
      <c r="P14" s="50" t="str">
        <f>IF($L14="","",IF($L14=1,"",IF($L14=2,"",IF(AND($L14=3,LOOKUP(2,1/($L$6:$L13&lt;&gt;""),$L$6:$L13)=2),1,IF(AND($L14=3,LOOKUP(2,1/($L$6:$L13&lt;&gt;""),$L$6:$L13)=3),LOOKUP(2,1/($P$6:$P13&lt;&gt;""),$P$6:$P13)+1)))))</f>
        <v/>
      </c>
      <c r="Q14" s="6" t="str">
        <f t="shared" si="1"/>
        <v/>
      </c>
      <c r="S14" s="9" t="s">
        <v>14</v>
      </c>
      <c r="Y14" s="24"/>
    </row>
    <row r="15" spans="1:25" x14ac:dyDescent="0.25">
      <c r="A15" s="78" t="str">
        <f t="shared" ref="A15" si="2">IF($Q15="","",$Q15)</f>
        <v/>
      </c>
      <c r="B15" s="79"/>
      <c r="C15" s="80"/>
      <c r="D15" s="17"/>
      <c r="E15" s="81"/>
      <c r="F15" s="81"/>
      <c r="G15" s="82"/>
      <c r="H15" s="81"/>
      <c r="I15" s="17"/>
      <c r="J15" s="83"/>
      <c r="M15" s="53" t="str">
        <f t="shared" si="0"/>
        <v/>
      </c>
      <c r="N15" s="6" t="str">
        <f>IF($L15="","",IF(L15=1,LOOKUP(2,1/($N$6:$N14&lt;&gt;""),$N$6:$N14)+1,IF($L15=2,LOOKUP(2,1/($N$6:$N14&lt;&gt;""),$N$6:$N14),IF($L15=3,LOOKUP(2,1/($N$6:$N14&lt;&gt;""),$N$6:$N14),FALSE))))</f>
        <v/>
      </c>
      <c r="O15" s="50" t="str">
        <f>IF($L15="","",IF($L15=1,"",IF(AND($L15=2,LOOKUP(2,1/($L$6:$L14&lt;&gt;""),$L$6:$L14)=1),1,IF(AND($L15=2,LOOKUP(2,1/($L$6:$L14&lt;&gt;""),$L$6:$L14)=2),LOOKUP(2,1/($O$6:$O14&lt;&gt;""),$O$6:$O14)+1,IF(AND($L15=2,LOOKUP(2,1/($L$6:$L14&lt;&gt;""),$L$6:$L14)=3),LOOKUP(2,1/($O$6:$O14&lt;&gt;""),$O$6:$O14)+1,IF($L15=3,LOOKUP(2,1/($O$6:$O14&lt;&gt;""),$O$6:$O14),FALSE))))))</f>
        <v/>
      </c>
      <c r="P15" s="50" t="str">
        <f>IF($L15="","",IF($L15=1,"",IF($L15=2,"",IF(AND($L15=3,LOOKUP(2,1/($L$6:$L14&lt;&gt;""),$L$6:$L14)=2),1,IF(AND($L15=3,LOOKUP(2,1/($L$6:$L14&lt;&gt;""),$L$6:$L14)=3),LOOKUP(2,1/($P$6:$P14&lt;&gt;""),$P$6:$P14)+1)))))</f>
        <v/>
      </c>
      <c r="Q15" s="6" t="str">
        <f t="shared" si="1"/>
        <v/>
      </c>
      <c r="S15" s="9"/>
      <c r="Y15" s="24"/>
    </row>
    <row r="16" spans="1:25" s="90" customFormat="1" ht="25.5" x14ac:dyDescent="0.25">
      <c r="A16" s="85"/>
      <c r="B16" s="86" t="s">
        <v>80</v>
      </c>
      <c r="C16" s="85"/>
      <c r="D16" s="87"/>
      <c r="E16" s="88"/>
      <c r="F16" s="88"/>
      <c r="G16" s="88"/>
      <c r="H16" s="88"/>
      <c r="I16" s="87"/>
      <c r="J16" s="89"/>
      <c r="K16" s="87"/>
    </row>
    <row r="17" spans="1:11" s="90" customFormat="1" x14ac:dyDescent="0.25">
      <c r="A17" s="91"/>
      <c r="B17" s="92"/>
      <c r="C17" s="93"/>
      <c r="D17" s="94"/>
      <c r="E17" s="95"/>
      <c r="F17" s="95"/>
      <c r="G17" s="96"/>
      <c r="H17" s="96"/>
      <c r="I17" s="94"/>
      <c r="J17" s="96"/>
      <c r="K17" s="94"/>
    </row>
    <row r="18" spans="1:11" s="90" customFormat="1" x14ac:dyDescent="0.25">
      <c r="A18" s="85" t="s">
        <v>81</v>
      </c>
      <c r="B18" s="86" t="s">
        <v>82</v>
      </c>
      <c r="C18" s="85"/>
      <c r="D18" s="87"/>
      <c r="E18" s="88"/>
      <c r="F18" s="88"/>
      <c r="G18" s="88"/>
      <c r="H18" s="88"/>
      <c r="I18" s="87"/>
      <c r="J18" s="89"/>
      <c r="K18" s="87"/>
    </row>
    <row r="19" spans="1:11" s="90" customFormat="1" x14ac:dyDescent="0.25">
      <c r="A19" s="91"/>
      <c r="B19" s="92"/>
      <c r="C19" s="93"/>
      <c r="D19" s="94"/>
      <c r="E19" s="95"/>
      <c r="F19" s="95"/>
      <c r="G19" s="96"/>
      <c r="H19" s="96"/>
      <c r="I19" s="94"/>
      <c r="J19" s="188"/>
      <c r="K19" s="94"/>
    </row>
    <row r="20" spans="1:11" s="90" customFormat="1" ht="25.5" x14ac:dyDescent="0.25">
      <c r="A20" s="97"/>
      <c r="B20" s="98" t="s">
        <v>83</v>
      </c>
      <c r="C20" s="93" t="s">
        <v>84</v>
      </c>
      <c r="D20" s="94"/>
      <c r="E20" s="99">
        <v>1</v>
      </c>
      <c r="F20" s="99"/>
      <c r="G20" s="96"/>
      <c r="H20" s="96">
        <f>G20*E20</f>
        <v>0</v>
      </c>
      <c r="I20" s="94"/>
      <c r="J20" s="188"/>
      <c r="K20" s="94"/>
    </row>
    <row r="21" spans="1:11" s="90" customFormat="1" x14ac:dyDescent="0.25">
      <c r="A21" s="91"/>
      <c r="B21" s="98"/>
      <c r="C21" s="93"/>
      <c r="D21" s="94"/>
      <c r="E21" s="99"/>
      <c r="F21" s="99"/>
      <c r="G21" s="96"/>
      <c r="H21" s="96">
        <f>G21*E21</f>
        <v>0</v>
      </c>
      <c r="I21" s="94"/>
      <c r="J21" s="188"/>
      <c r="K21" s="94"/>
    </row>
    <row r="22" spans="1:11" s="90" customFormat="1" x14ac:dyDescent="0.25">
      <c r="A22" s="85" t="s">
        <v>85</v>
      </c>
      <c r="B22" s="86" t="s">
        <v>86</v>
      </c>
      <c r="C22" s="85"/>
      <c r="D22" s="87"/>
      <c r="E22" s="100"/>
      <c r="F22" s="100"/>
      <c r="G22" s="88"/>
      <c r="H22" s="88"/>
      <c r="I22" s="87"/>
      <c r="J22" s="101"/>
      <c r="K22" s="87"/>
    </row>
    <row r="23" spans="1:11" s="90" customFormat="1" x14ac:dyDescent="0.25">
      <c r="A23" s="91"/>
      <c r="B23" s="92"/>
      <c r="C23" s="93"/>
      <c r="D23" s="94"/>
      <c r="E23" s="99"/>
      <c r="F23" s="99"/>
      <c r="G23" s="96"/>
      <c r="H23" s="96"/>
      <c r="I23" s="94"/>
      <c r="J23" s="169"/>
      <c r="K23" s="102"/>
    </row>
    <row r="24" spans="1:11" s="90" customFormat="1" ht="25.5" x14ac:dyDescent="0.25">
      <c r="A24" s="97"/>
      <c r="B24" s="98" t="s">
        <v>87</v>
      </c>
      <c r="C24" s="93" t="s">
        <v>84</v>
      </c>
      <c r="D24" s="94"/>
      <c r="E24" s="99">
        <v>1</v>
      </c>
      <c r="F24" s="99"/>
      <c r="G24" s="96"/>
      <c r="H24" s="96">
        <f>G24*E24</f>
        <v>0</v>
      </c>
      <c r="I24" s="94"/>
      <c r="J24" s="172"/>
      <c r="K24" s="102"/>
    </row>
    <row r="25" spans="1:11" s="90" customFormat="1" x14ac:dyDescent="0.25">
      <c r="A25" s="91"/>
      <c r="B25" s="98"/>
      <c r="C25" s="93"/>
      <c r="D25" s="94"/>
      <c r="E25" s="99"/>
      <c r="F25" s="99"/>
      <c r="G25" s="96"/>
      <c r="H25" s="96">
        <f t="shared" ref="H25" si="3">E25*G25</f>
        <v>0</v>
      </c>
      <c r="I25" s="94"/>
      <c r="J25" s="173"/>
      <c r="K25" s="102"/>
    </row>
    <row r="26" spans="1:11" s="90" customFormat="1" x14ac:dyDescent="0.25">
      <c r="A26" s="85" t="s">
        <v>88</v>
      </c>
      <c r="B26" s="86" t="s">
        <v>89</v>
      </c>
      <c r="C26" s="85"/>
      <c r="D26" s="87"/>
      <c r="E26" s="100"/>
      <c r="F26" s="100"/>
      <c r="G26" s="88"/>
      <c r="H26" s="88"/>
      <c r="I26" s="87"/>
      <c r="J26" s="101"/>
      <c r="K26" s="87"/>
    </row>
    <row r="27" spans="1:11" s="90" customFormat="1" x14ac:dyDescent="0.25">
      <c r="A27" s="91"/>
      <c r="B27" s="92"/>
      <c r="C27" s="93"/>
      <c r="D27" s="94"/>
      <c r="E27" s="99"/>
      <c r="F27" s="99"/>
      <c r="G27" s="96"/>
      <c r="H27" s="96"/>
      <c r="I27" s="94"/>
      <c r="J27" s="169"/>
      <c r="K27" s="102"/>
    </row>
    <row r="28" spans="1:11" s="90" customFormat="1" x14ac:dyDescent="0.25">
      <c r="A28" s="97"/>
      <c r="B28" s="98" t="s">
        <v>90</v>
      </c>
      <c r="C28" s="93" t="s">
        <v>84</v>
      </c>
      <c r="D28" s="94"/>
      <c r="E28" s="99">
        <v>1</v>
      </c>
      <c r="F28" s="99"/>
      <c r="G28" s="96"/>
      <c r="H28" s="96">
        <f>G28*E28</f>
        <v>0</v>
      </c>
      <c r="I28" s="94"/>
      <c r="J28" s="172"/>
      <c r="K28" s="102"/>
    </row>
    <row r="29" spans="1:11" s="90" customFormat="1" x14ac:dyDescent="0.25">
      <c r="A29" s="91"/>
      <c r="B29" s="98"/>
      <c r="C29" s="93"/>
      <c r="D29" s="94"/>
      <c r="E29" s="99"/>
      <c r="F29" s="99"/>
      <c r="G29" s="96"/>
      <c r="H29" s="96">
        <f t="shared" ref="H29" si="4">E29*G29</f>
        <v>0</v>
      </c>
      <c r="I29" s="94"/>
      <c r="J29" s="173"/>
      <c r="K29" s="102"/>
    </row>
    <row r="30" spans="1:11" s="90" customFormat="1" x14ac:dyDescent="0.25">
      <c r="A30" s="85" t="s">
        <v>91</v>
      </c>
      <c r="B30" s="86" t="s">
        <v>12</v>
      </c>
      <c r="C30" s="85"/>
      <c r="D30" s="87"/>
      <c r="E30" s="100"/>
      <c r="F30" s="100"/>
      <c r="G30" s="88"/>
      <c r="H30" s="88"/>
      <c r="I30" s="87"/>
      <c r="J30" s="101"/>
      <c r="K30" s="87"/>
    </row>
    <row r="31" spans="1:11" s="90" customFormat="1" x14ac:dyDescent="0.25">
      <c r="A31" s="91"/>
      <c r="B31" s="92"/>
      <c r="C31" s="93"/>
      <c r="D31" s="94"/>
      <c r="E31" s="99"/>
      <c r="F31" s="99"/>
      <c r="G31" s="96"/>
      <c r="H31" s="96"/>
      <c r="I31" s="94"/>
      <c r="J31" s="169"/>
      <c r="K31" s="102"/>
    </row>
    <row r="32" spans="1:11" s="90" customFormat="1" x14ac:dyDescent="0.25">
      <c r="A32" s="97"/>
      <c r="B32" s="98" t="s">
        <v>92</v>
      </c>
      <c r="C32" s="93" t="s">
        <v>84</v>
      </c>
      <c r="D32" s="94"/>
      <c r="E32" s="99">
        <v>1</v>
      </c>
      <c r="F32" s="99"/>
      <c r="G32" s="96"/>
      <c r="H32" s="96">
        <f>G32*E32</f>
        <v>0</v>
      </c>
      <c r="I32" s="94"/>
      <c r="J32" s="172"/>
      <c r="K32" s="102"/>
    </row>
    <row r="33" spans="1:11" s="90" customFormat="1" x14ac:dyDescent="0.25">
      <c r="A33" s="91"/>
      <c r="B33" s="98"/>
      <c r="C33" s="93"/>
      <c r="D33" s="94"/>
      <c r="E33" s="99"/>
      <c r="F33" s="99"/>
      <c r="G33" s="96"/>
      <c r="H33" s="96">
        <f t="shared" ref="H33" si="5">E33*G33</f>
        <v>0</v>
      </c>
      <c r="I33" s="94"/>
      <c r="J33" s="173"/>
      <c r="K33" s="102"/>
    </row>
    <row r="34" spans="1:11" s="90" customFormat="1" x14ac:dyDescent="0.25">
      <c r="A34" s="88" t="s">
        <v>93</v>
      </c>
      <c r="B34" s="103" t="s">
        <v>94</v>
      </c>
      <c r="C34" s="88"/>
      <c r="D34" s="87"/>
      <c r="E34" s="100"/>
      <c r="F34" s="100"/>
      <c r="G34" s="88"/>
      <c r="H34" s="88"/>
      <c r="I34" s="87"/>
      <c r="J34" s="101"/>
      <c r="K34" s="87"/>
    </row>
    <row r="35" spans="1:11" s="90" customFormat="1" x14ac:dyDescent="0.25">
      <c r="A35" s="91"/>
      <c r="B35" s="98"/>
      <c r="C35" s="93"/>
      <c r="D35" s="94"/>
      <c r="E35" s="99"/>
      <c r="F35" s="99"/>
      <c r="G35" s="96"/>
      <c r="H35" s="96"/>
      <c r="I35" s="94"/>
      <c r="J35" s="169"/>
      <c r="K35" s="94"/>
    </row>
    <row r="36" spans="1:11" s="90" customFormat="1" x14ac:dyDescent="0.25">
      <c r="A36" s="91" t="s">
        <v>95</v>
      </c>
      <c r="B36" s="104" t="s">
        <v>96</v>
      </c>
      <c r="C36" s="93" t="s">
        <v>84</v>
      </c>
      <c r="D36" s="94"/>
      <c r="E36" s="99">
        <v>1</v>
      </c>
      <c r="F36" s="99"/>
      <c r="G36" s="96"/>
      <c r="H36" s="96">
        <f>G36*E36</f>
        <v>0</v>
      </c>
      <c r="I36" s="94"/>
      <c r="J36" s="172"/>
      <c r="K36" s="102"/>
    </row>
    <row r="37" spans="1:11" s="90" customFormat="1" x14ac:dyDescent="0.25">
      <c r="A37" s="91"/>
      <c r="B37" s="98"/>
      <c r="C37" s="93"/>
      <c r="D37" s="94"/>
      <c r="E37" s="99"/>
      <c r="F37" s="99"/>
      <c r="G37" s="96"/>
      <c r="H37" s="96">
        <f t="shared" ref="H37:H38" si="6">E37*G37</f>
        <v>0</v>
      </c>
      <c r="I37" s="94"/>
      <c r="J37" s="172"/>
      <c r="K37" s="102"/>
    </row>
    <row r="38" spans="1:11" s="90" customFormat="1" x14ac:dyDescent="0.25">
      <c r="A38" s="91" t="s">
        <v>97</v>
      </c>
      <c r="B38" s="104" t="s">
        <v>98</v>
      </c>
      <c r="C38" s="93" t="s">
        <v>84</v>
      </c>
      <c r="D38" s="94"/>
      <c r="E38" s="99">
        <v>1</v>
      </c>
      <c r="F38" s="99"/>
      <c r="G38" s="96"/>
      <c r="H38" s="96">
        <f t="shared" si="6"/>
        <v>0</v>
      </c>
      <c r="I38" s="94"/>
      <c r="J38" s="172"/>
      <c r="K38" s="102"/>
    </row>
    <row r="39" spans="1:11" s="90" customFormat="1" x14ac:dyDescent="0.25">
      <c r="A39" s="91"/>
      <c r="B39" s="92"/>
      <c r="C39" s="93"/>
      <c r="D39" s="94"/>
      <c r="E39" s="99"/>
      <c r="F39" s="99"/>
      <c r="G39" s="96"/>
      <c r="H39" s="96"/>
      <c r="I39" s="94"/>
      <c r="J39" s="172"/>
      <c r="K39" s="102"/>
    </row>
    <row r="40" spans="1:11" s="90" customFormat="1" x14ac:dyDescent="0.25">
      <c r="A40" s="91" t="s">
        <v>99</v>
      </c>
      <c r="B40" s="104" t="s">
        <v>100</v>
      </c>
      <c r="C40" s="93"/>
      <c r="D40" s="94"/>
      <c r="E40" s="99"/>
      <c r="F40" s="99"/>
      <c r="G40" s="96"/>
      <c r="H40" s="96">
        <f t="shared" ref="H40" si="7">E40*G40</f>
        <v>0</v>
      </c>
      <c r="I40" s="94"/>
      <c r="J40" s="172"/>
      <c r="K40" s="102"/>
    </row>
    <row r="41" spans="1:11" s="90" customFormat="1" x14ac:dyDescent="0.25">
      <c r="A41" s="91"/>
      <c r="B41" s="92"/>
      <c r="C41" s="93"/>
      <c r="D41" s="94"/>
      <c r="E41" s="99"/>
      <c r="F41" s="99"/>
      <c r="G41" s="96"/>
      <c r="H41" s="96"/>
      <c r="I41" s="94"/>
      <c r="J41" s="172"/>
      <c r="K41" s="102"/>
    </row>
    <row r="42" spans="1:11" s="90" customFormat="1" x14ac:dyDescent="0.25">
      <c r="A42" s="97" t="s">
        <v>101</v>
      </c>
      <c r="B42" s="98" t="s">
        <v>102</v>
      </c>
      <c r="C42" s="93" t="s">
        <v>84</v>
      </c>
      <c r="D42" s="94"/>
      <c r="E42" s="99">
        <v>1</v>
      </c>
      <c r="F42" s="99"/>
      <c r="G42" s="96"/>
      <c r="H42" s="96">
        <f t="shared" ref="H42:H50" si="8">G42*E42</f>
        <v>0</v>
      </c>
      <c r="I42" s="94"/>
      <c r="J42" s="172"/>
      <c r="K42" s="102"/>
    </row>
    <row r="43" spans="1:11" s="90" customFormat="1" x14ac:dyDescent="0.25">
      <c r="A43" s="97" t="s">
        <v>103</v>
      </c>
      <c r="B43" s="98" t="s">
        <v>104</v>
      </c>
      <c r="C43" s="93" t="s">
        <v>84</v>
      </c>
      <c r="D43" s="94"/>
      <c r="E43" s="99">
        <v>1</v>
      </c>
      <c r="F43" s="99"/>
      <c r="G43" s="96"/>
      <c r="H43" s="96">
        <f t="shared" si="8"/>
        <v>0</v>
      </c>
      <c r="I43" s="94"/>
      <c r="J43" s="172"/>
      <c r="K43" s="102"/>
    </row>
    <row r="44" spans="1:11" s="90" customFormat="1" x14ac:dyDescent="0.25">
      <c r="A44" s="97" t="s">
        <v>105</v>
      </c>
      <c r="B44" s="98" t="s">
        <v>106</v>
      </c>
      <c r="C44" s="93" t="s">
        <v>84</v>
      </c>
      <c r="D44" s="94"/>
      <c r="E44" s="99">
        <v>1</v>
      </c>
      <c r="F44" s="99"/>
      <c r="G44" s="96"/>
      <c r="H44" s="96">
        <f t="shared" si="8"/>
        <v>0</v>
      </c>
      <c r="I44" s="94"/>
      <c r="J44" s="172"/>
      <c r="K44" s="102"/>
    </row>
    <row r="45" spans="1:11" s="90" customFormat="1" x14ac:dyDescent="0.25">
      <c r="A45" s="97" t="s">
        <v>107</v>
      </c>
      <c r="B45" s="98" t="s">
        <v>108</v>
      </c>
      <c r="C45" s="93" t="s">
        <v>84</v>
      </c>
      <c r="D45" s="94"/>
      <c r="E45" s="99">
        <v>1</v>
      </c>
      <c r="F45" s="99"/>
      <c r="G45" s="96"/>
      <c r="H45" s="96">
        <f t="shared" si="8"/>
        <v>0</v>
      </c>
      <c r="I45" s="94"/>
      <c r="J45" s="172"/>
      <c r="K45" s="102"/>
    </row>
    <row r="46" spans="1:11" s="90" customFormat="1" x14ac:dyDescent="0.25">
      <c r="A46" s="97" t="s">
        <v>109</v>
      </c>
      <c r="B46" s="98" t="s">
        <v>110</v>
      </c>
      <c r="C46" s="93" t="s">
        <v>84</v>
      </c>
      <c r="D46" s="94"/>
      <c r="E46" s="99">
        <v>1</v>
      </c>
      <c r="F46" s="99"/>
      <c r="G46" s="96"/>
      <c r="H46" s="96">
        <f t="shared" si="8"/>
        <v>0</v>
      </c>
      <c r="I46" s="94"/>
      <c r="J46" s="172"/>
      <c r="K46" s="102"/>
    </row>
    <row r="47" spans="1:11" s="90" customFormat="1" x14ac:dyDescent="0.25">
      <c r="A47" s="97" t="s">
        <v>111</v>
      </c>
      <c r="B47" s="98" t="s">
        <v>112</v>
      </c>
      <c r="C47" s="93" t="s">
        <v>84</v>
      </c>
      <c r="D47" s="94"/>
      <c r="E47" s="99">
        <v>1</v>
      </c>
      <c r="F47" s="99"/>
      <c r="G47" s="96"/>
      <c r="H47" s="96">
        <f t="shared" si="8"/>
        <v>0</v>
      </c>
      <c r="I47" s="94"/>
      <c r="J47" s="172"/>
      <c r="K47" s="102"/>
    </row>
    <row r="48" spans="1:11" s="90" customFormat="1" x14ac:dyDescent="0.25">
      <c r="A48" s="97" t="s">
        <v>113</v>
      </c>
      <c r="B48" s="98" t="s">
        <v>114</v>
      </c>
      <c r="C48" s="93" t="s">
        <v>84</v>
      </c>
      <c r="D48" s="94"/>
      <c r="E48" s="99">
        <v>1</v>
      </c>
      <c r="F48" s="99"/>
      <c r="G48" s="96"/>
      <c r="H48" s="96">
        <f t="shared" si="8"/>
        <v>0</v>
      </c>
      <c r="I48" s="94"/>
      <c r="J48" s="172"/>
      <c r="K48" s="102"/>
    </row>
    <row r="49" spans="1:11" s="90" customFormat="1" x14ac:dyDescent="0.25">
      <c r="A49" s="97" t="s">
        <v>115</v>
      </c>
      <c r="B49" s="98" t="s">
        <v>116</v>
      </c>
      <c r="C49" s="93" t="s">
        <v>84</v>
      </c>
      <c r="D49" s="94"/>
      <c r="E49" s="99">
        <v>1</v>
      </c>
      <c r="F49" s="99"/>
      <c r="G49" s="96"/>
      <c r="H49" s="96">
        <f t="shared" si="8"/>
        <v>0</v>
      </c>
      <c r="I49" s="94"/>
      <c r="J49" s="172"/>
      <c r="K49" s="102"/>
    </row>
    <row r="50" spans="1:11" s="90" customFormat="1" x14ac:dyDescent="0.25">
      <c r="A50" s="97" t="s">
        <v>117</v>
      </c>
      <c r="B50" s="98" t="s">
        <v>118</v>
      </c>
      <c r="C50" s="93" t="s">
        <v>84</v>
      </c>
      <c r="D50" s="94"/>
      <c r="E50" s="99">
        <v>1</v>
      </c>
      <c r="F50" s="99"/>
      <c r="G50" s="96"/>
      <c r="H50" s="96">
        <f t="shared" si="8"/>
        <v>0</v>
      </c>
      <c r="I50" s="94"/>
      <c r="J50" s="172"/>
      <c r="K50" s="102"/>
    </row>
    <row r="51" spans="1:11" s="90" customFormat="1" x14ac:dyDescent="0.25">
      <c r="A51" s="91"/>
      <c r="B51" s="92"/>
      <c r="C51" s="93"/>
      <c r="D51" s="94"/>
      <c r="E51" s="99"/>
      <c r="F51" s="99"/>
      <c r="G51" s="96"/>
      <c r="H51" s="96"/>
      <c r="I51" s="94"/>
      <c r="J51" s="172"/>
      <c r="K51" s="102"/>
    </row>
    <row r="52" spans="1:11" s="90" customFormat="1" x14ac:dyDescent="0.25">
      <c r="A52" s="91" t="s">
        <v>119</v>
      </c>
      <c r="B52" s="104" t="s">
        <v>120</v>
      </c>
      <c r="C52" s="93"/>
      <c r="D52" s="94"/>
      <c r="E52" s="99"/>
      <c r="F52" s="99"/>
      <c r="G52" s="96"/>
      <c r="H52" s="96"/>
      <c r="I52" s="94"/>
      <c r="J52" s="172"/>
      <c r="K52" s="102"/>
    </row>
    <row r="53" spans="1:11" s="90" customFormat="1" x14ac:dyDescent="0.25">
      <c r="A53" s="91"/>
      <c r="B53" s="98"/>
      <c r="C53" s="93"/>
      <c r="D53" s="94"/>
      <c r="E53" s="99"/>
      <c r="F53" s="99"/>
      <c r="G53" s="96"/>
      <c r="H53" s="96"/>
      <c r="I53" s="94"/>
      <c r="J53" s="172"/>
      <c r="K53" s="102"/>
    </row>
    <row r="54" spans="1:11" s="90" customFormat="1" x14ac:dyDescent="0.25">
      <c r="A54" s="105" t="s">
        <v>121</v>
      </c>
      <c r="B54" s="98" t="s">
        <v>122</v>
      </c>
      <c r="C54" s="93" t="s">
        <v>84</v>
      </c>
      <c r="D54" s="94"/>
      <c r="E54" s="99">
        <v>1</v>
      </c>
      <c r="F54" s="99"/>
      <c r="G54" s="96"/>
      <c r="H54" s="96">
        <f>G54*E54</f>
        <v>0</v>
      </c>
      <c r="I54" s="94"/>
      <c r="J54" s="172"/>
      <c r="K54" s="102"/>
    </row>
    <row r="55" spans="1:11" s="90" customFormat="1" x14ac:dyDescent="0.25">
      <c r="A55" s="105" t="s">
        <v>123</v>
      </c>
      <c r="B55" s="98" t="s">
        <v>124</v>
      </c>
      <c r="C55" s="93" t="s">
        <v>84</v>
      </c>
      <c r="D55" s="94"/>
      <c r="E55" s="99">
        <v>1</v>
      </c>
      <c r="F55" s="99"/>
      <c r="G55" s="96"/>
      <c r="H55" s="96">
        <f>G55*E55</f>
        <v>0</v>
      </c>
      <c r="I55" s="94"/>
      <c r="J55" s="172"/>
      <c r="K55" s="102"/>
    </row>
    <row r="56" spans="1:11" s="90" customFormat="1" x14ac:dyDescent="0.25">
      <c r="A56" s="105" t="s">
        <v>125</v>
      </c>
      <c r="B56" s="98" t="s">
        <v>126</v>
      </c>
      <c r="C56" s="93" t="s">
        <v>84</v>
      </c>
      <c r="D56" s="94"/>
      <c r="E56" s="99">
        <v>1</v>
      </c>
      <c r="F56" s="99"/>
      <c r="G56" s="96"/>
      <c r="H56" s="96">
        <f>G56*E56</f>
        <v>0</v>
      </c>
      <c r="I56" s="94"/>
      <c r="J56" s="172"/>
      <c r="K56" s="102"/>
    </row>
    <row r="57" spans="1:11" s="90" customFormat="1" x14ac:dyDescent="0.25">
      <c r="A57" s="105"/>
      <c r="B57" s="98"/>
      <c r="C57" s="93"/>
      <c r="D57" s="94"/>
      <c r="E57" s="99"/>
      <c r="F57" s="99"/>
      <c r="G57" s="96"/>
      <c r="H57" s="96"/>
      <c r="I57" s="94"/>
      <c r="J57" s="172"/>
      <c r="K57" s="102"/>
    </row>
    <row r="58" spans="1:11" s="90" customFormat="1" x14ac:dyDescent="0.25">
      <c r="A58" s="91" t="s">
        <v>127</v>
      </c>
      <c r="B58" s="104" t="s">
        <v>128</v>
      </c>
      <c r="C58" s="93"/>
      <c r="D58" s="94"/>
      <c r="E58" s="99"/>
      <c r="F58" s="99"/>
      <c r="G58" s="96"/>
      <c r="H58" s="96"/>
      <c r="I58" s="94"/>
      <c r="J58" s="172"/>
      <c r="K58" s="102"/>
    </row>
    <row r="59" spans="1:11" s="90" customFormat="1" x14ac:dyDescent="0.25">
      <c r="A59" s="105"/>
      <c r="B59" s="98"/>
      <c r="C59" s="93"/>
      <c r="D59" s="94"/>
      <c r="E59" s="99"/>
      <c r="F59" s="99"/>
      <c r="G59" s="96"/>
      <c r="H59" s="96"/>
      <c r="I59" s="94"/>
      <c r="J59" s="172"/>
      <c r="K59" s="102"/>
    </row>
    <row r="60" spans="1:11" s="90" customFormat="1" x14ac:dyDescent="0.25">
      <c r="A60" s="105" t="s">
        <v>129</v>
      </c>
      <c r="B60" s="98" t="s">
        <v>130</v>
      </c>
      <c r="C60" s="93" t="s">
        <v>84</v>
      </c>
      <c r="D60" s="94"/>
      <c r="E60" s="99">
        <v>1</v>
      </c>
      <c r="F60" s="99"/>
      <c r="G60" s="96"/>
      <c r="H60" s="96"/>
      <c r="I60" s="94"/>
      <c r="J60" s="172"/>
      <c r="K60" s="102"/>
    </row>
    <row r="61" spans="1:11" s="90" customFormat="1" x14ac:dyDescent="0.25">
      <c r="A61" s="105" t="s">
        <v>131</v>
      </c>
      <c r="B61" s="98" t="s">
        <v>132</v>
      </c>
      <c r="C61" s="93" t="s">
        <v>84</v>
      </c>
      <c r="D61" s="94"/>
      <c r="E61" s="99">
        <v>1</v>
      </c>
      <c r="F61" s="99"/>
      <c r="G61" s="96"/>
      <c r="H61" s="96">
        <f>G61*E61</f>
        <v>0</v>
      </c>
      <c r="I61" s="94"/>
      <c r="J61" s="172"/>
      <c r="K61" s="102"/>
    </row>
    <row r="62" spans="1:11" s="90" customFormat="1" x14ac:dyDescent="0.25">
      <c r="A62" s="105" t="s">
        <v>133</v>
      </c>
      <c r="B62" s="98" t="s">
        <v>134</v>
      </c>
      <c r="C62" s="93" t="s">
        <v>84</v>
      </c>
      <c r="D62" s="94"/>
      <c r="E62" s="99">
        <v>1</v>
      </c>
      <c r="F62" s="99"/>
      <c r="G62" s="96"/>
      <c r="H62" s="96">
        <f>G62*E62</f>
        <v>0</v>
      </c>
      <c r="I62" s="94"/>
      <c r="J62" s="172"/>
      <c r="K62" s="102"/>
    </row>
    <row r="63" spans="1:11" s="90" customFormat="1" x14ac:dyDescent="0.25">
      <c r="A63" s="91"/>
      <c r="B63" s="98"/>
      <c r="C63" s="93"/>
      <c r="D63" s="94"/>
      <c r="E63" s="99"/>
      <c r="F63" s="99"/>
      <c r="G63" s="96"/>
      <c r="H63" s="96"/>
      <c r="I63" s="94"/>
      <c r="J63" s="173"/>
      <c r="K63" s="94"/>
    </row>
    <row r="64" spans="1:11" s="90" customFormat="1" x14ac:dyDescent="0.25">
      <c r="A64" s="88" t="s">
        <v>135</v>
      </c>
      <c r="B64" s="103" t="s">
        <v>136</v>
      </c>
      <c r="C64" s="88"/>
      <c r="D64" s="87"/>
      <c r="E64" s="100"/>
      <c r="F64" s="100"/>
      <c r="G64" s="88"/>
      <c r="H64" s="88"/>
      <c r="I64" s="87"/>
      <c r="J64" s="106"/>
      <c r="K64" s="87"/>
    </row>
    <row r="65" spans="1:11" s="90" customFormat="1" x14ac:dyDescent="0.25">
      <c r="A65" s="91"/>
      <c r="B65" s="98"/>
      <c r="C65" s="93"/>
      <c r="D65" s="94"/>
      <c r="E65" s="99"/>
      <c r="F65" s="99"/>
      <c r="G65" s="96"/>
      <c r="H65" s="96"/>
      <c r="I65" s="94"/>
      <c r="J65" s="169"/>
      <c r="K65" s="94"/>
    </row>
    <row r="66" spans="1:11" s="90" customFormat="1" x14ac:dyDescent="0.25">
      <c r="A66" s="91" t="s">
        <v>137</v>
      </c>
      <c r="B66" s="104" t="s">
        <v>138</v>
      </c>
      <c r="C66" s="93" t="s">
        <v>84</v>
      </c>
      <c r="D66" s="94"/>
      <c r="E66" s="99">
        <v>1</v>
      </c>
      <c r="F66" s="99"/>
      <c r="G66" s="96"/>
      <c r="H66" s="96">
        <f>G66*E66</f>
        <v>0</v>
      </c>
      <c r="I66" s="107"/>
      <c r="J66" s="172"/>
      <c r="K66" s="102"/>
    </row>
    <row r="67" spans="1:11" s="90" customFormat="1" x14ac:dyDescent="0.25">
      <c r="A67" s="91"/>
      <c r="B67" s="98"/>
      <c r="C67" s="93"/>
      <c r="D67" s="94"/>
      <c r="E67" s="99"/>
      <c r="F67" s="99"/>
      <c r="G67" s="96"/>
      <c r="H67" s="96"/>
      <c r="I67" s="107"/>
      <c r="J67" s="172"/>
      <c r="K67" s="102"/>
    </row>
    <row r="68" spans="1:11" s="90" customFormat="1" x14ac:dyDescent="0.25">
      <c r="A68" s="91" t="s">
        <v>139</v>
      </c>
      <c r="B68" s="104" t="s">
        <v>140</v>
      </c>
      <c r="C68" s="93" t="s">
        <v>84</v>
      </c>
      <c r="D68" s="94"/>
      <c r="E68" s="99">
        <v>1</v>
      </c>
      <c r="F68" s="99"/>
      <c r="G68" s="96"/>
      <c r="H68" s="96">
        <f>G68*E68</f>
        <v>0</v>
      </c>
      <c r="I68" s="107"/>
      <c r="J68" s="172"/>
      <c r="K68" s="102"/>
    </row>
    <row r="69" spans="1:11" s="90" customFormat="1" x14ac:dyDescent="0.25">
      <c r="A69" s="91"/>
      <c r="B69" s="98"/>
      <c r="C69" s="93"/>
      <c r="D69" s="94"/>
      <c r="E69" s="99"/>
      <c r="F69" s="99"/>
      <c r="G69" s="96"/>
      <c r="H69" s="96"/>
      <c r="I69" s="107"/>
      <c r="J69" s="172"/>
      <c r="K69" s="102"/>
    </row>
    <row r="70" spans="1:11" s="90" customFormat="1" x14ac:dyDescent="0.25">
      <c r="A70" s="105" t="s">
        <v>141</v>
      </c>
      <c r="B70" s="98" t="s">
        <v>142</v>
      </c>
      <c r="C70" s="93" t="s">
        <v>84</v>
      </c>
      <c r="D70" s="94"/>
      <c r="E70" s="99">
        <v>1</v>
      </c>
      <c r="F70" s="99"/>
      <c r="G70" s="96"/>
      <c r="H70" s="96">
        <f t="shared" ref="H70:H71" si="9">G70*E70</f>
        <v>0</v>
      </c>
      <c r="I70" s="107"/>
      <c r="J70" s="172"/>
      <c r="K70" s="102"/>
    </row>
    <row r="71" spans="1:11" s="90" customFormat="1" x14ac:dyDescent="0.25">
      <c r="A71" s="105" t="s">
        <v>143</v>
      </c>
      <c r="B71" s="98" t="s">
        <v>144</v>
      </c>
      <c r="C71" s="93" t="s">
        <v>84</v>
      </c>
      <c r="D71" s="94"/>
      <c r="E71" s="99">
        <v>1</v>
      </c>
      <c r="F71" s="99"/>
      <c r="G71" s="96"/>
      <c r="H71" s="96">
        <f t="shared" si="9"/>
        <v>0</v>
      </c>
      <c r="I71" s="107"/>
      <c r="J71" s="172"/>
      <c r="K71" s="102"/>
    </row>
    <row r="72" spans="1:11" s="90" customFormat="1" x14ac:dyDescent="0.25">
      <c r="A72" s="91"/>
      <c r="B72" s="98"/>
      <c r="C72" s="93"/>
      <c r="D72" s="94"/>
      <c r="E72" s="99"/>
      <c r="F72" s="99"/>
      <c r="G72" s="96"/>
      <c r="H72" s="96"/>
      <c r="I72" s="107"/>
      <c r="J72" s="172"/>
      <c r="K72" s="102"/>
    </row>
    <row r="73" spans="1:11" s="90" customFormat="1" x14ac:dyDescent="0.25">
      <c r="A73" s="91" t="s">
        <v>145</v>
      </c>
      <c r="B73" s="104" t="s">
        <v>146</v>
      </c>
      <c r="C73" s="93" t="s">
        <v>84</v>
      </c>
      <c r="D73" s="94"/>
      <c r="E73" s="99">
        <v>1</v>
      </c>
      <c r="F73" s="99"/>
      <c r="G73" s="96"/>
      <c r="H73" s="96">
        <f>G73*E73</f>
        <v>0</v>
      </c>
      <c r="I73" s="107"/>
      <c r="J73" s="172"/>
      <c r="K73" s="102"/>
    </row>
    <row r="74" spans="1:11" s="90" customFormat="1" x14ac:dyDescent="0.25">
      <c r="A74" s="91"/>
      <c r="B74" s="98"/>
      <c r="C74" s="93"/>
      <c r="D74" s="94"/>
      <c r="E74" s="99"/>
      <c r="F74" s="99"/>
      <c r="G74" s="96"/>
      <c r="H74" s="96"/>
      <c r="I74" s="107"/>
      <c r="J74" s="172"/>
      <c r="K74" s="102"/>
    </row>
    <row r="75" spans="1:11" s="90" customFormat="1" x14ac:dyDescent="0.25">
      <c r="A75" s="105" t="s">
        <v>147</v>
      </c>
      <c r="B75" s="98" t="s">
        <v>148</v>
      </c>
      <c r="C75" s="93" t="s">
        <v>84</v>
      </c>
      <c r="D75" s="94"/>
      <c r="E75" s="99">
        <v>1</v>
      </c>
      <c r="F75" s="99"/>
      <c r="G75" s="96"/>
      <c r="H75" s="96">
        <f>G75*E75</f>
        <v>0</v>
      </c>
      <c r="I75" s="107"/>
      <c r="J75" s="172"/>
      <c r="K75" s="102"/>
    </row>
    <row r="76" spans="1:11" s="90" customFormat="1" x14ac:dyDescent="0.25">
      <c r="A76" s="105" t="s">
        <v>149</v>
      </c>
      <c r="B76" s="98" t="s">
        <v>150</v>
      </c>
      <c r="C76" s="93" t="s">
        <v>84</v>
      </c>
      <c r="D76" s="94"/>
      <c r="E76" s="99">
        <v>1</v>
      </c>
      <c r="F76" s="99"/>
      <c r="G76" s="96"/>
      <c r="H76" s="96">
        <f>G76*E76</f>
        <v>0</v>
      </c>
      <c r="I76" s="107"/>
      <c r="J76" s="172"/>
      <c r="K76" s="102"/>
    </row>
    <row r="77" spans="1:11" s="90" customFormat="1" x14ac:dyDescent="0.25">
      <c r="A77" s="91"/>
      <c r="B77" s="98"/>
      <c r="C77" s="93"/>
      <c r="D77" s="94"/>
      <c r="E77" s="99"/>
      <c r="F77" s="99"/>
      <c r="G77" s="96"/>
      <c r="H77" s="96"/>
      <c r="I77" s="107"/>
      <c r="J77" s="172"/>
      <c r="K77" s="102"/>
    </row>
    <row r="78" spans="1:11" s="90" customFormat="1" x14ac:dyDescent="0.25">
      <c r="A78" s="91" t="s">
        <v>151</v>
      </c>
      <c r="B78" s="104" t="s">
        <v>152</v>
      </c>
      <c r="C78" s="93" t="s">
        <v>84</v>
      </c>
      <c r="D78" s="94"/>
      <c r="E78" s="99">
        <v>1</v>
      </c>
      <c r="F78" s="99"/>
      <c r="G78" s="96"/>
      <c r="H78" s="96">
        <f>G78*E78</f>
        <v>0</v>
      </c>
      <c r="I78" s="107"/>
      <c r="J78" s="172"/>
      <c r="K78" s="102"/>
    </row>
    <row r="79" spans="1:11" s="90" customFormat="1" x14ac:dyDescent="0.25">
      <c r="A79" s="91"/>
      <c r="B79" s="98"/>
      <c r="C79" s="93"/>
      <c r="D79" s="94"/>
      <c r="E79" s="99"/>
      <c r="F79" s="99"/>
      <c r="G79" s="96"/>
      <c r="H79" s="96"/>
      <c r="I79" s="94"/>
      <c r="J79" s="173"/>
      <c r="K79" s="94"/>
    </row>
    <row r="80" spans="1:11" s="90" customFormat="1" x14ac:dyDescent="0.25">
      <c r="A80" s="85"/>
      <c r="B80" s="86" t="s">
        <v>153</v>
      </c>
      <c r="C80" s="85"/>
      <c r="D80" s="87"/>
      <c r="E80" s="100"/>
      <c r="F80" s="100"/>
      <c r="G80" s="88"/>
      <c r="H80" s="88"/>
      <c r="I80" s="87"/>
      <c r="J80" s="89"/>
      <c r="K80" s="87"/>
    </row>
    <row r="81" spans="1:11" s="90" customFormat="1" x14ac:dyDescent="0.25">
      <c r="A81" s="91"/>
      <c r="B81" s="98"/>
      <c r="C81" s="93"/>
      <c r="D81" s="94"/>
      <c r="E81" s="99"/>
      <c r="F81" s="99"/>
      <c r="G81" s="96"/>
      <c r="H81" s="96"/>
      <c r="I81" s="94"/>
      <c r="J81" s="108"/>
      <c r="K81" s="94"/>
    </row>
    <row r="82" spans="1:11" s="90" customFormat="1" x14ac:dyDescent="0.25">
      <c r="A82" s="88" t="s">
        <v>93</v>
      </c>
      <c r="B82" s="103" t="s">
        <v>154</v>
      </c>
      <c r="C82" s="88"/>
      <c r="D82" s="87"/>
      <c r="E82" s="100"/>
      <c r="F82" s="100"/>
      <c r="G82" s="88"/>
      <c r="H82" s="88"/>
      <c r="I82" s="87"/>
      <c r="J82" s="106"/>
      <c r="K82" s="87"/>
    </row>
    <row r="83" spans="1:11" s="90" customFormat="1" x14ac:dyDescent="0.25">
      <c r="A83" s="91"/>
      <c r="B83" s="98"/>
      <c r="C83" s="93"/>
      <c r="D83" s="94"/>
      <c r="E83" s="99"/>
      <c r="F83" s="99"/>
      <c r="G83" s="96"/>
      <c r="H83" s="96"/>
      <c r="I83" s="94"/>
      <c r="J83" s="185"/>
      <c r="K83" s="94"/>
    </row>
    <row r="84" spans="1:11" s="90" customFormat="1" x14ac:dyDescent="0.25">
      <c r="A84" s="91" t="s">
        <v>155</v>
      </c>
      <c r="B84" s="104" t="s">
        <v>156</v>
      </c>
      <c r="C84" s="93"/>
      <c r="D84" s="94"/>
      <c r="E84" s="99"/>
      <c r="F84" s="99"/>
      <c r="G84" s="96"/>
      <c r="H84" s="96">
        <f t="shared" ref="H84" si="10">E84*G84</f>
        <v>0</v>
      </c>
      <c r="I84" s="94"/>
      <c r="J84" s="186"/>
      <c r="K84" s="94"/>
    </row>
    <row r="85" spans="1:11" s="90" customFormat="1" x14ac:dyDescent="0.25">
      <c r="A85" s="91"/>
      <c r="B85" s="98"/>
      <c r="C85" s="93"/>
      <c r="D85" s="94"/>
      <c r="E85" s="99"/>
      <c r="F85" s="99"/>
      <c r="G85" s="96"/>
      <c r="H85" s="96"/>
      <c r="I85" s="94"/>
      <c r="J85" s="186"/>
      <c r="K85" s="94"/>
    </row>
    <row r="86" spans="1:11" s="90" customFormat="1" x14ac:dyDescent="0.25">
      <c r="A86" s="105" t="s">
        <v>157</v>
      </c>
      <c r="B86" s="98" t="s">
        <v>158</v>
      </c>
      <c r="C86" s="93" t="s">
        <v>84</v>
      </c>
      <c r="D86" s="94"/>
      <c r="E86" s="99">
        <v>1</v>
      </c>
      <c r="F86" s="99"/>
      <c r="G86" s="96"/>
      <c r="H86" s="96">
        <f t="shared" ref="H86:H89" si="11">G86*E86</f>
        <v>0</v>
      </c>
      <c r="I86" s="94"/>
      <c r="J86" s="186"/>
      <c r="K86" s="94"/>
    </row>
    <row r="87" spans="1:11" s="90" customFormat="1" x14ac:dyDescent="0.25">
      <c r="A87" s="105" t="s">
        <v>159</v>
      </c>
      <c r="B87" s="98" t="s">
        <v>160</v>
      </c>
      <c r="C87" s="93" t="s">
        <v>84</v>
      </c>
      <c r="D87" s="94"/>
      <c r="E87" s="99">
        <v>1</v>
      </c>
      <c r="F87" s="99"/>
      <c r="G87" s="96"/>
      <c r="H87" s="96">
        <f t="shared" si="11"/>
        <v>0</v>
      </c>
      <c r="I87" s="94"/>
      <c r="J87" s="186"/>
      <c r="K87" s="94"/>
    </row>
    <row r="88" spans="1:11" s="90" customFormat="1" x14ac:dyDescent="0.25">
      <c r="A88" s="105" t="s">
        <v>161</v>
      </c>
      <c r="B88" s="98" t="s">
        <v>162</v>
      </c>
      <c r="C88" s="93" t="s">
        <v>84</v>
      </c>
      <c r="D88" s="94"/>
      <c r="E88" s="99">
        <v>1</v>
      </c>
      <c r="F88" s="99"/>
      <c r="G88" s="96"/>
      <c r="H88" s="96">
        <f t="shared" si="11"/>
        <v>0</v>
      </c>
      <c r="I88" s="94"/>
      <c r="J88" s="186"/>
      <c r="K88" s="94"/>
    </row>
    <row r="89" spans="1:11" s="90" customFormat="1" x14ac:dyDescent="0.25">
      <c r="A89" s="105" t="s">
        <v>163</v>
      </c>
      <c r="B89" s="98" t="s">
        <v>164</v>
      </c>
      <c r="C89" s="93" t="s">
        <v>84</v>
      </c>
      <c r="D89" s="94"/>
      <c r="E89" s="99">
        <v>1</v>
      </c>
      <c r="F89" s="99"/>
      <c r="G89" s="96"/>
      <c r="H89" s="96">
        <f t="shared" si="11"/>
        <v>0</v>
      </c>
      <c r="I89" s="94"/>
      <c r="J89" s="186"/>
      <c r="K89" s="94"/>
    </row>
    <row r="90" spans="1:11" s="90" customFormat="1" x14ac:dyDescent="0.25">
      <c r="A90" s="109"/>
      <c r="B90" s="110"/>
      <c r="C90" s="111"/>
      <c r="D90" s="94"/>
      <c r="E90" s="112"/>
      <c r="F90" s="112"/>
      <c r="G90" s="113"/>
      <c r="H90" s="113"/>
      <c r="I90" s="94"/>
      <c r="J90" s="186"/>
      <c r="K90" s="94"/>
    </row>
    <row r="91" spans="1:11" s="90" customFormat="1" x14ac:dyDescent="0.25">
      <c r="A91" s="91" t="s">
        <v>95</v>
      </c>
      <c r="B91" s="104" t="s">
        <v>165</v>
      </c>
      <c r="C91" s="93" t="s">
        <v>84</v>
      </c>
      <c r="D91" s="94"/>
      <c r="E91" s="99">
        <v>1</v>
      </c>
      <c r="F91" s="99"/>
      <c r="G91" s="96"/>
      <c r="H91" s="96">
        <f>E91*G91</f>
        <v>0</v>
      </c>
      <c r="I91" s="94"/>
      <c r="J91" s="186"/>
      <c r="K91" s="94"/>
    </row>
    <row r="92" spans="1:11" s="90" customFormat="1" x14ac:dyDescent="0.25">
      <c r="A92" s="109"/>
      <c r="B92" s="110"/>
      <c r="C92" s="111"/>
      <c r="D92" s="94"/>
      <c r="E92" s="112"/>
      <c r="F92" s="112"/>
      <c r="G92" s="113"/>
      <c r="H92" s="113"/>
      <c r="I92" s="94"/>
      <c r="J92" s="186"/>
      <c r="K92" s="94"/>
    </row>
    <row r="93" spans="1:11" s="90" customFormat="1" x14ac:dyDescent="0.25">
      <c r="A93" s="91" t="s">
        <v>97</v>
      </c>
      <c r="B93" s="104" t="s">
        <v>166</v>
      </c>
      <c r="C93" s="93" t="s">
        <v>84</v>
      </c>
      <c r="D93" s="94"/>
      <c r="E93" s="99">
        <v>1</v>
      </c>
      <c r="F93" s="99"/>
      <c r="G93" s="96"/>
      <c r="H93" s="96">
        <f>E93*G93</f>
        <v>0</v>
      </c>
      <c r="I93" s="94"/>
      <c r="J93" s="186"/>
      <c r="K93" s="94"/>
    </row>
    <row r="94" spans="1:11" s="90" customFormat="1" x14ac:dyDescent="0.25">
      <c r="A94" s="91"/>
      <c r="B94" s="98"/>
      <c r="C94" s="93"/>
      <c r="D94" s="94"/>
      <c r="E94" s="99"/>
      <c r="F94" s="99"/>
      <c r="G94" s="96"/>
      <c r="H94" s="96"/>
      <c r="I94" s="94"/>
      <c r="J94" s="187"/>
      <c r="K94" s="94"/>
    </row>
    <row r="95" spans="1:11" s="90" customFormat="1" x14ac:dyDescent="0.25">
      <c r="A95" s="88" t="s">
        <v>167</v>
      </c>
      <c r="B95" s="103" t="s">
        <v>168</v>
      </c>
      <c r="C95" s="88"/>
      <c r="D95" s="87"/>
      <c r="E95" s="100"/>
      <c r="F95" s="100"/>
      <c r="G95" s="88"/>
      <c r="H95" s="88"/>
      <c r="I95" s="87"/>
      <c r="J95" s="114"/>
      <c r="K95" s="87"/>
    </row>
    <row r="96" spans="1:11" s="90" customFormat="1" x14ac:dyDescent="0.25">
      <c r="A96" s="91"/>
      <c r="B96" s="98"/>
      <c r="C96" s="93"/>
      <c r="D96" s="94"/>
      <c r="E96" s="99"/>
      <c r="F96" s="99"/>
      <c r="G96" s="96"/>
      <c r="H96" s="96"/>
      <c r="I96" s="94"/>
      <c r="J96" s="169"/>
      <c r="K96" s="94"/>
    </row>
    <row r="97" spans="1:11" s="90" customFormat="1" x14ac:dyDescent="0.25">
      <c r="A97" s="91" t="s">
        <v>169</v>
      </c>
      <c r="B97" s="104" t="s">
        <v>170</v>
      </c>
      <c r="D97" s="94"/>
      <c r="E97" s="115"/>
      <c r="F97" s="115"/>
      <c r="G97" s="96"/>
      <c r="H97" s="96">
        <f>G97*E99</f>
        <v>0</v>
      </c>
      <c r="I97" s="107"/>
      <c r="J97" s="172"/>
      <c r="K97" s="102"/>
    </row>
    <row r="98" spans="1:11" s="90" customFormat="1" x14ac:dyDescent="0.25">
      <c r="A98" s="91"/>
      <c r="B98" s="104"/>
      <c r="C98" s="93"/>
      <c r="D98" s="94"/>
      <c r="E98" s="99"/>
      <c r="F98" s="99"/>
      <c r="G98" s="96"/>
      <c r="H98" s="96"/>
      <c r="I98" s="107"/>
      <c r="J98" s="172"/>
      <c r="K98" s="102"/>
    </row>
    <row r="99" spans="1:11" s="90" customFormat="1" ht="25.5" x14ac:dyDescent="0.25">
      <c r="A99" s="91"/>
      <c r="B99" s="98" t="s">
        <v>171</v>
      </c>
      <c r="C99" s="93" t="s">
        <v>84</v>
      </c>
      <c r="D99" s="94"/>
      <c r="E99" s="99">
        <v>1</v>
      </c>
      <c r="F99" s="99"/>
      <c r="G99" s="96"/>
      <c r="H99" s="96"/>
      <c r="I99" s="107"/>
      <c r="J99" s="172"/>
      <c r="K99" s="102"/>
    </row>
    <row r="100" spans="1:11" s="90" customFormat="1" x14ac:dyDescent="0.25">
      <c r="A100" s="91"/>
      <c r="B100" s="104"/>
      <c r="C100" s="93"/>
      <c r="D100" s="94"/>
      <c r="E100" s="99"/>
      <c r="F100" s="99"/>
      <c r="G100" s="96"/>
      <c r="H100" s="96"/>
      <c r="I100" s="107"/>
      <c r="J100" s="172"/>
      <c r="K100" s="102"/>
    </row>
    <row r="101" spans="1:11" s="90" customFormat="1" x14ac:dyDescent="0.25">
      <c r="A101" s="116" t="s">
        <v>172</v>
      </c>
      <c r="B101" s="117" t="s">
        <v>173</v>
      </c>
      <c r="C101" s="116"/>
      <c r="D101" s="87"/>
      <c r="E101" s="118"/>
      <c r="F101" s="118"/>
      <c r="G101" s="116"/>
      <c r="H101" s="116"/>
      <c r="I101" s="87"/>
      <c r="J101" s="114"/>
      <c r="K101" s="87"/>
    </row>
    <row r="102" spans="1:11" s="90" customFormat="1" x14ac:dyDescent="0.25">
      <c r="A102" s="91"/>
      <c r="B102" s="104"/>
      <c r="C102" s="93"/>
      <c r="D102" s="94"/>
      <c r="E102" s="99"/>
      <c r="F102" s="99"/>
      <c r="G102" s="96"/>
      <c r="H102" s="96"/>
      <c r="I102" s="107"/>
      <c r="J102" s="169"/>
      <c r="K102" s="102"/>
    </row>
    <row r="103" spans="1:11" s="90" customFormat="1" x14ac:dyDescent="0.25">
      <c r="A103" s="91" t="s">
        <v>174</v>
      </c>
      <c r="B103" s="104" t="s">
        <v>175</v>
      </c>
      <c r="C103" s="93"/>
      <c r="D103" s="94"/>
      <c r="E103" s="99"/>
      <c r="F103" s="99"/>
      <c r="G103" s="96"/>
      <c r="H103" s="96">
        <f t="shared" ref="H103" si="12">E103*G103</f>
        <v>0</v>
      </c>
      <c r="I103" s="107"/>
      <c r="J103" s="172"/>
      <c r="K103" s="102"/>
    </row>
    <row r="104" spans="1:11" s="90" customFormat="1" x14ac:dyDescent="0.25">
      <c r="A104" s="91"/>
      <c r="B104" s="98" t="s">
        <v>176</v>
      </c>
      <c r="C104" s="93" t="s">
        <v>84</v>
      </c>
      <c r="D104" s="94"/>
      <c r="E104" s="99">
        <v>1</v>
      </c>
      <c r="F104" s="99"/>
      <c r="G104" s="96"/>
      <c r="H104" s="96">
        <f>G104*E104</f>
        <v>0</v>
      </c>
      <c r="I104" s="107"/>
      <c r="J104" s="172"/>
      <c r="K104" s="102"/>
    </row>
    <row r="105" spans="1:11" s="90" customFormat="1" x14ac:dyDescent="0.25">
      <c r="A105" s="91"/>
      <c r="B105" s="98"/>
      <c r="C105" s="93"/>
      <c r="D105" s="94"/>
      <c r="E105" s="99"/>
      <c r="F105" s="99"/>
      <c r="G105" s="96"/>
      <c r="H105" s="96"/>
      <c r="I105" s="107"/>
      <c r="J105" s="172"/>
      <c r="K105" s="102"/>
    </row>
    <row r="106" spans="1:11" s="90" customFormat="1" x14ac:dyDescent="0.25">
      <c r="A106" s="91" t="s">
        <v>177</v>
      </c>
      <c r="B106" s="104" t="s">
        <v>178</v>
      </c>
      <c r="C106" s="93"/>
      <c r="D106" s="94"/>
      <c r="E106" s="99"/>
      <c r="F106" s="99"/>
      <c r="G106" s="96"/>
      <c r="H106" s="96">
        <f t="shared" ref="H106" si="13">E106*G106</f>
        <v>0</v>
      </c>
      <c r="I106" s="107"/>
      <c r="J106" s="172"/>
      <c r="K106" s="102"/>
    </row>
    <row r="107" spans="1:11" s="90" customFormat="1" x14ac:dyDescent="0.25">
      <c r="A107" s="91"/>
      <c r="B107" s="98" t="s">
        <v>179</v>
      </c>
      <c r="C107" s="93" t="s">
        <v>84</v>
      </c>
      <c r="D107" s="94"/>
      <c r="E107" s="99">
        <v>1</v>
      </c>
      <c r="F107" s="99"/>
      <c r="G107" s="96"/>
      <c r="H107" s="96">
        <f>G107*E107</f>
        <v>0</v>
      </c>
      <c r="I107" s="107"/>
      <c r="J107" s="172"/>
      <c r="K107" s="102"/>
    </row>
    <row r="108" spans="1:11" s="90" customFormat="1" x14ac:dyDescent="0.25">
      <c r="A108" s="91"/>
      <c r="B108" s="104"/>
      <c r="C108" s="93"/>
      <c r="D108" s="94"/>
      <c r="E108" s="99"/>
      <c r="F108" s="99"/>
      <c r="G108" s="96"/>
      <c r="H108" s="96"/>
      <c r="I108" s="107"/>
      <c r="J108" s="172"/>
      <c r="K108" s="102"/>
    </row>
    <row r="109" spans="1:11" s="90" customFormat="1" x14ac:dyDescent="0.25">
      <c r="A109" s="116" t="s">
        <v>180</v>
      </c>
      <c r="B109" s="117" t="s">
        <v>181</v>
      </c>
      <c r="C109" s="116"/>
      <c r="D109" s="87"/>
      <c r="E109" s="118"/>
      <c r="F109" s="118"/>
      <c r="G109" s="116"/>
      <c r="H109" s="116"/>
      <c r="I109" s="87"/>
      <c r="J109" s="114"/>
      <c r="K109" s="87"/>
    </row>
    <row r="110" spans="1:11" s="90" customFormat="1" x14ac:dyDescent="0.25">
      <c r="A110" s="91"/>
      <c r="B110" s="98"/>
      <c r="C110" s="93"/>
      <c r="D110" s="94"/>
      <c r="E110" s="99"/>
      <c r="F110" s="99"/>
      <c r="G110" s="96"/>
      <c r="H110" s="96">
        <f t="shared" ref="H110:H111" si="14">E110*G110</f>
        <v>0</v>
      </c>
      <c r="I110" s="107"/>
      <c r="J110" s="169"/>
      <c r="K110" s="94"/>
    </row>
    <row r="111" spans="1:11" s="90" customFormat="1" x14ac:dyDescent="0.25">
      <c r="A111" s="91" t="s">
        <v>182</v>
      </c>
      <c r="B111" s="104" t="s">
        <v>183</v>
      </c>
      <c r="C111" s="93"/>
      <c r="D111" s="94"/>
      <c r="E111" s="99"/>
      <c r="F111" s="99"/>
      <c r="G111" s="96"/>
      <c r="H111" s="96">
        <f t="shared" si="14"/>
        <v>0</v>
      </c>
      <c r="I111" s="107"/>
      <c r="J111" s="172"/>
      <c r="K111" s="102"/>
    </row>
    <row r="112" spans="1:11" s="90" customFormat="1" x14ac:dyDescent="0.25">
      <c r="A112" s="91"/>
      <c r="B112" s="104"/>
      <c r="C112" s="93"/>
      <c r="D112" s="94"/>
      <c r="E112" s="99"/>
      <c r="F112" s="99"/>
      <c r="G112" s="96"/>
      <c r="H112" s="96"/>
      <c r="I112" s="94"/>
      <c r="J112" s="172"/>
      <c r="K112" s="94"/>
    </row>
    <row r="113" spans="1:11" s="90" customFormat="1" x14ac:dyDescent="0.25">
      <c r="A113" s="91"/>
      <c r="B113" s="98" t="s">
        <v>184</v>
      </c>
      <c r="C113" s="93" t="s">
        <v>84</v>
      </c>
      <c r="D113" s="119"/>
      <c r="E113" s="99">
        <v>1</v>
      </c>
      <c r="F113" s="99"/>
      <c r="G113" s="96"/>
      <c r="H113" s="96">
        <f>G113*E113</f>
        <v>0</v>
      </c>
      <c r="I113" s="94"/>
      <c r="J113" s="172"/>
      <c r="K113" s="94"/>
    </row>
    <row r="114" spans="1:11" s="90" customFormat="1" x14ac:dyDescent="0.25">
      <c r="A114" s="91"/>
      <c r="B114" s="98"/>
      <c r="C114" s="93"/>
      <c r="D114" s="119"/>
      <c r="E114" s="99"/>
      <c r="F114" s="99"/>
      <c r="G114" s="96"/>
      <c r="H114" s="96"/>
      <c r="I114" s="94"/>
      <c r="J114" s="172"/>
      <c r="K114" s="94"/>
    </row>
    <row r="115" spans="1:11" s="90" customFormat="1" x14ac:dyDescent="0.25">
      <c r="A115" s="91" t="s">
        <v>185</v>
      </c>
      <c r="B115" s="104" t="s">
        <v>186</v>
      </c>
      <c r="C115" s="93"/>
      <c r="D115" s="94"/>
      <c r="E115" s="99"/>
      <c r="F115" s="99"/>
      <c r="G115" s="96"/>
      <c r="H115" s="96">
        <f t="shared" ref="H115" si="15">E115*G115</f>
        <v>0</v>
      </c>
      <c r="I115" s="107"/>
      <c r="J115" s="172"/>
      <c r="K115" s="102"/>
    </row>
    <row r="116" spans="1:11" s="90" customFormat="1" ht="25.5" x14ac:dyDescent="0.25">
      <c r="A116" s="91"/>
      <c r="B116" s="98" t="s">
        <v>187</v>
      </c>
      <c r="C116" s="93" t="s">
        <v>188</v>
      </c>
      <c r="D116" s="119"/>
      <c r="E116" s="99">
        <v>50</v>
      </c>
      <c r="F116" s="99"/>
      <c r="G116" s="96"/>
      <c r="H116" s="96">
        <f>G116*E116</f>
        <v>0</v>
      </c>
      <c r="I116" s="94"/>
      <c r="J116" s="172"/>
      <c r="K116" s="94"/>
    </row>
    <row r="117" spans="1:11" s="90" customFormat="1" x14ac:dyDescent="0.25">
      <c r="A117" s="91"/>
      <c r="B117" s="98"/>
      <c r="C117" s="93"/>
      <c r="D117" s="119"/>
      <c r="E117" s="99"/>
      <c r="F117" s="99"/>
      <c r="G117" s="96"/>
      <c r="H117" s="96"/>
      <c r="I117" s="94"/>
      <c r="J117" s="172"/>
      <c r="K117" s="94"/>
    </row>
    <row r="118" spans="1:11" s="90" customFormat="1" x14ac:dyDescent="0.25">
      <c r="A118" s="91" t="s">
        <v>185</v>
      </c>
      <c r="B118" s="104" t="s">
        <v>189</v>
      </c>
      <c r="C118" s="93"/>
      <c r="D118" s="94"/>
      <c r="E118" s="99"/>
      <c r="F118" s="99"/>
      <c r="G118" s="96"/>
      <c r="H118" s="96">
        <f t="shared" ref="H118" si="16">E118*G118</f>
        <v>0</v>
      </c>
      <c r="I118" s="107"/>
      <c r="J118" s="172"/>
      <c r="K118" s="102"/>
    </row>
    <row r="119" spans="1:11" s="90" customFormat="1" x14ac:dyDescent="0.25">
      <c r="A119" s="91"/>
      <c r="B119" s="98"/>
      <c r="C119" s="93"/>
      <c r="D119" s="119"/>
      <c r="E119" s="99"/>
      <c r="F119" s="99"/>
      <c r="G119" s="96"/>
      <c r="H119" s="96"/>
      <c r="I119" s="94"/>
      <c r="J119" s="172"/>
      <c r="K119" s="94"/>
    </row>
    <row r="120" spans="1:11" s="90" customFormat="1" x14ac:dyDescent="0.25">
      <c r="A120" s="91"/>
      <c r="B120" s="98" t="s">
        <v>190</v>
      </c>
      <c r="C120" s="93"/>
      <c r="D120" s="119"/>
      <c r="E120" s="99"/>
      <c r="F120" s="99"/>
      <c r="G120" s="96"/>
      <c r="H120" s="96"/>
      <c r="I120" s="94"/>
      <c r="J120" s="172"/>
      <c r="K120" s="94"/>
    </row>
    <row r="121" spans="1:11" s="90" customFormat="1" x14ac:dyDescent="0.25">
      <c r="A121" s="91"/>
      <c r="B121" s="98" t="s">
        <v>191</v>
      </c>
      <c r="C121" s="93" t="s">
        <v>192</v>
      </c>
      <c r="D121" s="94"/>
      <c r="E121" s="99">
        <v>1</v>
      </c>
      <c r="F121" s="99"/>
      <c r="G121" s="96"/>
      <c r="H121" s="96">
        <f t="shared" ref="H121:H123" si="17">G121*E121</f>
        <v>0</v>
      </c>
      <c r="I121" s="94"/>
      <c r="J121" s="172"/>
      <c r="K121" s="94"/>
    </row>
    <row r="122" spans="1:11" s="90" customFormat="1" x14ac:dyDescent="0.25">
      <c r="A122" s="91"/>
      <c r="B122" s="98" t="s">
        <v>193</v>
      </c>
      <c r="C122" s="93" t="s">
        <v>192</v>
      </c>
      <c r="D122" s="94"/>
      <c r="E122" s="99">
        <v>1</v>
      </c>
      <c r="F122" s="99"/>
      <c r="G122" s="96"/>
      <c r="H122" s="96"/>
      <c r="I122" s="94"/>
      <c r="J122" s="172"/>
      <c r="K122" s="94"/>
    </row>
    <row r="123" spans="1:11" s="90" customFormat="1" x14ac:dyDescent="0.25">
      <c r="A123" s="91"/>
      <c r="B123" s="98" t="s">
        <v>194</v>
      </c>
      <c r="C123" s="93" t="s">
        <v>192</v>
      </c>
      <c r="D123" s="94"/>
      <c r="E123" s="99">
        <v>1</v>
      </c>
      <c r="F123" s="99"/>
      <c r="G123" s="96"/>
      <c r="H123" s="96">
        <f t="shared" si="17"/>
        <v>0</v>
      </c>
      <c r="I123" s="94"/>
      <c r="J123" s="172"/>
      <c r="K123" s="94"/>
    </row>
    <row r="124" spans="1:11" s="90" customFormat="1" x14ac:dyDescent="0.25">
      <c r="A124" s="91"/>
      <c r="B124" s="98" t="s">
        <v>195</v>
      </c>
      <c r="C124" s="93"/>
      <c r="D124" s="119"/>
      <c r="E124" s="99"/>
      <c r="F124" s="99"/>
      <c r="G124" s="96"/>
      <c r="H124" s="96"/>
      <c r="I124" s="94"/>
      <c r="J124" s="172"/>
      <c r="K124" s="94"/>
    </row>
    <row r="125" spans="1:11" s="90" customFormat="1" x14ac:dyDescent="0.25">
      <c r="A125" s="91"/>
      <c r="B125" s="98" t="s">
        <v>196</v>
      </c>
      <c r="C125" s="93"/>
      <c r="D125" s="119"/>
      <c r="E125" s="99"/>
      <c r="F125" s="99"/>
      <c r="G125" s="96"/>
      <c r="H125" s="96"/>
      <c r="I125" s="94"/>
      <c r="J125" s="172"/>
      <c r="K125" s="94"/>
    </row>
    <row r="126" spans="1:11" s="90" customFormat="1" x14ac:dyDescent="0.25">
      <c r="A126" s="91"/>
      <c r="B126" s="98" t="s">
        <v>197</v>
      </c>
      <c r="C126" s="93" t="s">
        <v>192</v>
      </c>
      <c r="D126" s="94"/>
      <c r="E126" s="99">
        <v>1</v>
      </c>
      <c r="F126" s="99"/>
      <c r="G126" s="96"/>
      <c r="H126" s="96"/>
      <c r="I126" s="94"/>
      <c r="J126" s="172"/>
      <c r="K126" s="94"/>
    </row>
    <row r="127" spans="1:11" s="90" customFormat="1" x14ac:dyDescent="0.25">
      <c r="A127" s="91"/>
      <c r="B127" s="98" t="s">
        <v>191</v>
      </c>
      <c r="C127" s="93" t="s">
        <v>192</v>
      </c>
      <c r="D127" s="119"/>
      <c r="E127" s="99">
        <v>1</v>
      </c>
      <c r="F127" s="99"/>
      <c r="G127" s="96"/>
      <c r="H127" s="96"/>
      <c r="I127" s="94"/>
      <c r="J127" s="172"/>
      <c r="K127" s="94"/>
    </row>
    <row r="128" spans="1:11" s="90" customFormat="1" x14ac:dyDescent="0.25">
      <c r="A128" s="91"/>
      <c r="B128" s="98" t="s">
        <v>198</v>
      </c>
      <c r="C128" s="93" t="s">
        <v>192</v>
      </c>
      <c r="D128" s="94"/>
      <c r="E128" s="99">
        <v>1</v>
      </c>
      <c r="F128" s="99"/>
      <c r="G128" s="96"/>
      <c r="H128" s="96">
        <f t="shared" ref="H128" si="18">G128*E128</f>
        <v>0</v>
      </c>
      <c r="I128" s="94"/>
      <c r="J128" s="172"/>
      <c r="K128" s="94"/>
    </row>
    <row r="129" spans="1:17" s="90" customFormat="1" x14ac:dyDescent="0.25">
      <c r="A129" s="91"/>
      <c r="B129" s="98" t="s">
        <v>199</v>
      </c>
      <c r="C129" s="93" t="s">
        <v>192</v>
      </c>
      <c r="D129" s="119"/>
      <c r="E129" s="99">
        <v>1</v>
      </c>
      <c r="F129" s="99"/>
      <c r="G129" s="96"/>
      <c r="H129" s="96"/>
      <c r="I129" s="94"/>
      <c r="J129" s="172"/>
      <c r="K129" s="94"/>
    </row>
    <row r="130" spans="1:17" s="90" customFormat="1" x14ac:dyDescent="0.25">
      <c r="A130" s="91"/>
      <c r="B130" s="98" t="s">
        <v>200</v>
      </c>
      <c r="C130" s="93" t="s">
        <v>192</v>
      </c>
      <c r="D130" s="119"/>
      <c r="E130" s="99">
        <v>1</v>
      </c>
      <c r="F130" s="99"/>
      <c r="G130" s="96"/>
      <c r="H130" s="96"/>
      <c r="I130" s="94"/>
      <c r="J130" s="172"/>
      <c r="K130" s="94"/>
    </row>
    <row r="131" spans="1:17" s="90" customFormat="1" x14ac:dyDescent="0.25">
      <c r="A131" s="91"/>
      <c r="B131" s="98"/>
      <c r="C131" s="93"/>
      <c r="D131" s="119"/>
      <c r="E131" s="99"/>
      <c r="F131" s="99"/>
      <c r="G131" s="96"/>
      <c r="H131" s="96"/>
      <c r="I131" s="94"/>
      <c r="J131" s="172"/>
      <c r="K131" s="94"/>
    </row>
    <row r="132" spans="1:17" s="90" customFormat="1" x14ac:dyDescent="0.25">
      <c r="A132" s="116" t="s">
        <v>201</v>
      </c>
      <c r="B132" s="117" t="s">
        <v>202</v>
      </c>
      <c r="C132" s="116"/>
      <c r="D132" s="87"/>
      <c r="E132" s="118"/>
      <c r="F132" s="118"/>
      <c r="G132" s="116"/>
      <c r="H132" s="116"/>
      <c r="I132" s="87"/>
      <c r="J132" s="114"/>
      <c r="K132" s="87"/>
    </row>
    <row r="133" spans="1:17" s="90" customFormat="1" x14ac:dyDescent="0.25">
      <c r="A133" s="91"/>
      <c r="B133" s="98"/>
      <c r="C133" s="93"/>
      <c r="D133" s="94"/>
      <c r="E133" s="99"/>
      <c r="F133" s="99"/>
      <c r="G133" s="96"/>
      <c r="H133" s="96">
        <f t="shared" ref="H133:H174" si="19">E133*G133</f>
        <v>0</v>
      </c>
      <c r="I133" s="107"/>
      <c r="J133" s="169"/>
      <c r="K133" s="94"/>
    </row>
    <row r="134" spans="1:17" s="90" customFormat="1" x14ac:dyDescent="0.25">
      <c r="A134" s="91" t="s">
        <v>203</v>
      </c>
      <c r="B134" s="104" t="s">
        <v>204</v>
      </c>
      <c r="C134" s="93"/>
      <c r="D134" s="94"/>
      <c r="E134" s="99"/>
      <c r="F134" s="99"/>
      <c r="G134" s="96"/>
      <c r="H134" s="96">
        <f t="shared" si="19"/>
        <v>0</v>
      </c>
      <c r="I134" s="107"/>
      <c r="J134" s="170"/>
      <c r="K134" s="102"/>
    </row>
    <row r="135" spans="1:17" s="90" customFormat="1" x14ac:dyDescent="0.25">
      <c r="A135" s="91"/>
      <c r="B135" s="104"/>
      <c r="C135" s="93"/>
      <c r="D135" s="94"/>
      <c r="E135" s="99"/>
      <c r="F135" s="99"/>
      <c r="G135" s="96"/>
      <c r="H135" s="96"/>
      <c r="I135" s="94"/>
      <c r="J135" s="170"/>
      <c r="K135" s="94"/>
    </row>
    <row r="136" spans="1:17" s="90" customFormat="1" x14ac:dyDescent="0.25">
      <c r="A136" s="91"/>
      <c r="B136" s="120" t="s">
        <v>205</v>
      </c>
      <c r="C136" s="93"/>
      <c r="D136" s="94"/>
      <c r="E136" s="99"/>
      <c r="F136" s="99"/>
      <c r="G136" s="96"/>
      <c r="H136" s="96"/>
      <c r="I136" s="94"/>
      <c r="J136" s="170"/>
      <c r="K136" s="94"/>
    </row>
    <row r="137" spans="1:17" s="90" customFormat="1" x14ac:dyDescent="0.25">
      <c r="A137" s="91"/>
      <c r="B137" s="98" t="s">
        <v>206</v>
      </c>
      <c r="C137" s="93" t="s">
        <v>192</v>
      </c>
      <c r="D137" s="94"/>
      <c r="E137" s="99">
        <v>2</v>
      </c>
      <c r="F137" s="99"/>
      <c r="G137" s="96"/>
      <c r="H137" s="96">
        <f t="shared" ref="H137:H140" si="20">G137*E137</f>
        <v>0</v>
      </c>
      <c r="I137" s="94"/>
      <c r="J137" s="170"/>
      <c r="K137" s="94"/>
      <c r="L137" s="95"/>
      <c r="M137" s="96"/>
      <c r="N137" s="96">
        <f t="shared" ref="N137:N140" si="21">M137*L137</f>
        <v>0</v>
      </c>
      <c r="O137" s="113"/>
      <c r="Q137" s="113"/>
    </row>
    <row r="138" spans="1:17" s="90" customFormat="1" x14ac:dyDescent="0.25">
      <c r="A138" s="91"/>
      <c r="B138" s="98" t="s">
        <v>207</v>
      </c>
      <c r="C138" s="93" t="s">
        <v>192</v>
      </c>
      <c r="D138" s="94"/>
      <c r="E138" s="99">
        <v>1</v>
      </c>
      <c r="F138" s="99"/>
      <c r="G138" s="96"/>
      <c r="H138" s="96">
        <f t="shared" si="20"/>
        <v>0</v>
      </c>
      <c r="I138" s="94"/>
      <c r="J138" s="170"/>
      <c r="K138" s="94"/>
      <c r="L138" s="95"/>
      <c r="M138" s="96"/>
      <c r="N138" s="96">
        <f t="shared" si="21"/>
        <v>0</v>
      </c>
      <c r="O138" s="113"/>
      <c r="Q138" s="113"/>
    </row>
    <row r="139" spans="1:17" s="90" customFormat="1" x14ac:dyDescent="0.25">
      <c r="A139" s="91"/>
      <c r="B139" s="98" t="s">
        <v>208</v>
      </c>
      <c r="C139" s="93" t="s">
        <v>192</v>
      </c>
      <c r="D139" s="94"/>
      <c r="E139" s="99">
        <v>1</v>
      </c>
      <c r="F139" s="99"/>
      <c r="G139" s="96"/>
      <c r="H139" s="96">
        <f t="shared" si="20"/>
        <v>0</v>
      </c>
      <c r="I139" s="94"/>
      <c r="J139" s="170"/>
      <c r="K139" s="94"/>
      <c r="L139" s="95"/>
      <c r="M139" s="96"/>
      <c r="N139" s="96">
        <f t="shared" si="21"/>
        <v>0</v>
      </c>
      <c r="O139" s="113"/>
      <c r="Q139" s="113"/>
    </row>
    <row r="140" spans="1:17" s="90" customFormat="1" x14ac:dyDescent="0.25">
      <c r="A140" s="91"/>
      <c r="B140" s="98" t="s">
        <v>194</v>
      </c>
      <c r="C140" s="93" t="s">
        <v>192</v>
      </c>
      <c r="D140" s="94"/>
      <c r="E140" s="99">
        <v>1</v>
      </c>
      <c r="F140" s="99"/>
      <c r="G140" s="96"/>
      <c r="H140" s="96">
        <f t="shared" si="20"/>
        <v>0</v>
      </c>
      <c r="I140" s="94"/>
      <c r="J140" s="170"/>
      <c r="K140" s="94"/>
      <c r="L140" s="95"/>
      <c r="M140" s="96"/>
      <c r="N140" s="96">
        <f t="shared" si="21"/>
        <v>0</v>
      </c>
      <c r="O140" s="113"/>
      <c r="Q140" s="113"/>
    </row>
    <row r="141" spans="1:17" s="90" customFormat="1" x14ac:dyDescent="0.25">
      <c r="A141" s="91"/>
      <c r="B141" s="98" t="s">
        <v>195</v>
      </c>
      <c r="C141" s="93"/>
      <c r="D141" s="119"/>
      <c r="E141" s="99"/>
      <c r="F141" s="99"/>
      <c r="G141" s="96"/>
      <c r="H141" s="96"/>
      <c r="I141" s="94"/>
      <c r="J141" s="170"/>
      <c r="K141" s="94"/>
    </row>
    <row r="142" spans="1:17" s="90" customFormat="1" x14ac:dyDescent="0.25">
      <c r="A142" s="91"/>
      <c r="B142" s="98" t="s">
        <v>196</v>
      </c>
      <c r="C142" s="93"/>
      <c r="D142" s="119"/>
      <c r="E142" s="99"/>
      <c r="F142" s="99"/>
      <c r="G142" s="96"/>
      <c r="H142" s="96"/>
      <c r="I142" s="94"/>
      <c r="J142" s="170"/>
      <c r="K142" s="94"/>
    </row>
    <row r="143" spans="1:17" s="90" customFormat="1" x14ac:dyDescent="0.25">
      <c r="A143" s="91"/>
      <c r="B143" s="104"/>
      <c r="C143" s="93"/>
      <c r="D143" s="94"/>
      <c r="E143" s="99"/>
      <c r="F143" s="99"/>
      <c r="G143" s="96"/>
      <c r="H143" s="96"/>
      <c r="I143" s="94"/>
      <c r="J143" s="170"/>
      <c r="K143" s="94"/>
    </row>
    <row r="144" spans="1:17" s="90" customFormat="1" x14ac:dyDescent="0.25">
      <c r="A144" s="91"/>
      <c r="B144" s="120" t="s">
        <v>209</v>
      </c>
      <c r="C144" s="93"/>
      <c r="D144" s="94"/>
      <c r="E144" s="99"/>
      <c r="F144" s="99"/>
      <c r="G144" s="96"/>
      <c r="H144" s="96"/>
      <c r="I144" s="94"/>
      <c r="J144" s="170"/>
      <c r="K144" s="94"/>
    </row>
    <row r="145" spans="1:17" s="90" customFormat="1" x14ac:dyDescent="0.25">
      <c r="A145" s="91"/>
      <c r="B145" s="98" t="s">
        <v>210</v>
      </c>
      <c r="C145" s="93" t="s">
        <v>192</v>
      </c>
      <c r="D145" s="94"/>
      <c r="E145" s="99">
        <v>2</v>
      </c>
      <c r="F145" s="99"/>
      <c r="G145" s="96"/>
      <c r="H145" s="96">
        <f t="shared" ref="H145:H148" si="22">G145*E145</f>
        <v>0</v>
      </c>
      <c r="I145" s="94"/>
      <c r="J145" s="170"/>
      <c r="K145" s="94"/>
      <c r="L145" s="95"/>
      <c r="M145" s="96"/>
      <c r="N145" s="96">
        <f t="shared" ref="N145:N148" si="23">M145*L145</f>
        <v>0</v>
      </c>
      <c r="O145" s="113"/>
      <c r="Q145" s="113"/>
    </row>
    <row r="146" spans="1:17" s="90" customFormat="1" x14ac:dyDescent="0.25">
      <c r="A146" s="91"/>
      <c r="B146" s="98" t="s">
        <v>211</v>
      </c>
      <c r="C146" s="93" t="s">
        <v>192</v>
      </c>
      <c r="D146" s="94"/>
      <c r="E146" s="99">
        <v>1</v>
      </c>
      <c r="F146" s="99"/>
      <c r="G146" s="96"/>
      <c r="H146" s="96">
        <f t="shared" si="22"/>
        <v>0</v>
      </c>
      <c r="I146" s="94"/>
      <c r="J146" s="170"/>
      <c r="K146" s="94"/>
      <c r="L146" s="95"/>
      <c r="M146" s="96"/>
      <c r="N146" s="96">
        <f t="shared" si="23"/>
        <v>0</v>
      </c>
      <c r="O146" s="113"/>
      <c r="Q146" s="113"/>
    </row>
    <row r="147" spans="1:17" s="90" customFormat="1" x14ac:dyDescent="0.25">
      <c r="A147" s="91"/>
      <c r="B147" s="98" t="s">
        <v>212</v>
      </c>
      <c r="C147" s="93" t="s">
        <v>84</v>
      </c>
      <c r="D147" s="94"/>
      <c r="E147" s="99">
        <v>1</v>
      </c>
      <c r="F147" s="99"/>
      <c r="G147" s="96"/>
      <c r="H147" s="96">
        <f t="shared" si="22"/>
        <v>0</v>
      </c>
      <c r="I147" s="94"/>
      <c r="J147" s="170"/>
      <c r="K147" s="94"/>
      <c r="L147" s="95"/>
      <c r="M147" s="96"/>
      <c r="N147" s="96">
        <f t="shared" si="23"/>
        <v>0</v>
      </c>
      <c r="O147" s="113"/>
      <c r="Q147" s="113"/>
    </row>
    <row r="148" spans="1:17" s="90" customFormat="1" x14ac:dyDescent="0.25">
      <c r="A148" s="91"/>
      <c r="B148" s="98" t="s">
        <v>194</v>
      </c>
      <c r="C148" s="93" t="s">
        <v>192</v>
      </c>
      <c r="D148" s="94"/>
      <c r="E148" s="99">
        <v>1</v>
      </c>
      <c r="F148" s="99"/>
      <c r="G148" s="96"/>
      <c r="H148" s="96">
        <f t="shared" si="22"/>
        <v>0</v>
      </c>
      <c r="I148" s="94"/>
      <c r="J148" s="170"/>
      <c r="K148" s="94"/>
      <c r="L148" s="95"/>
      <c r="M148" s="96"/>
      <c r="N148" s="96">
        <f t="shared" si="23"/>
        <v>0</v>
      </c>
      <c r="O148" s="113"/>
      <c r="Q148" s="113"/>
    </row>
    <row r="149" spans="1:17" s="90" customFormat="1" x14ac:dyDescent="0.25">
      <c r="A149" s="91"/>
      <c r="B149" s="98" t="s">
        <v>195</v>
      </c>
      <c r="C149" s="93"/>
      <c r="D149" s="119"/>
      <c r="E149" s="99"/>
      <c r="F149" s="99"/>
      <c r="G149" s="96"/>
      <c r="H149" s="96"/>
      <c r="I149" s="94"/>
      <c r="J149" s="170"/>
      <c r="K149" s="94"/>
    </row>
    <row r="150" spans="1:17" s="90" customFormat="1" x14ac:dyDescent="0.25">
      <c r="A150" s="91"/>
      <c r="B150" s="98" t="s">
        <v>196</v>
      </c>
      <c r="C150" s="93"/>
      <c r="D150" s="119"/>
      <c r="E150" s="99"/>
      <c r="F150" s="99"/>
      <c r="G150" s="96"/>
      <c r="H150" s="96"/>
      <c r="I150" s="94"/>
      <c r="J150" s="170"/>
      <c r="K150" s="94"/>
    </row>
    <row r="151" spans="1:17" s="90" customFormat="1" x14ac:dyDescent="0.25">
      <c r="A151" s="91"/>
      <c r="B151" s="98"/>
      <c r="C151" s="93"/>
      <c r="D151" s="94"/>
      <c r="E151" s="99"/>
      <c r="F151" s="99"/>
      <c r="G151" s="96"/>
      <c r="H151" s="96"/>
      <c r="I151" s="94"/>
      <c r="J151" s="170"/>
      <c r="K151" s="94"/>
    </row>
    <row r="152" spans="1:17" s="90" customFormat="1" x14ac:dyDescent="0.25">
      <c r="A152" s="91"/>
      <c r="B152" s="120" t="s">
        <v>213</v>
      </c>
      <c r="C152" s="93"/>
      <c r="D152" s="94"/>
      <c r="E152" s="99"/>
      <c r="F152" s="99"/>
      <c r="G152" s="96"/>
      <c r="H152" s="96"/>
      <c r="I152" s="94"/>
      <c r="J152" s="170"/>
      <c r="K152" s="94"/>
    </row>
    <row r="153" spans="1:17" s="90" customFormat="1" x14ac:dyDescent="0.25">
      <c r="A153" s="91"/>
      <c r="B153" s="98" t="s">
        <v>206</v>
      </c>
      <c r="C153" s="93" t="s">
        <v>192</v>
      </c>
      <c r="D153" s="94"/>
      <c r="E153" s="99">
        <v>2</v>
      </c>
      <c r="F153" s="99"/>
      <c r="G153" s="96"/>
      <c r="H153" s="96">
        <f t="shared" ref="H153:H155" si="24">G153*E153</f>
        <v>0</v>
      </c>
      <c r="I153" s="94"/>
      <c r="J153" s="170"/>
      <c r="K153" s="94"/>
      <c r="L153" s="95"/>
      <c r="M153" s="96"/>
      <c r="N153" s="96">
        <f t="shared" ref="N153:N155" si="25">M153*L153</f>
        <v>0</v>
      </c>
      <c r="O153" s="113"/>
      <c r="Q153" s="113"/>
    </row>
    <row r="154" spans="1:17" s="90" customFormat="1" x14ac:dyDescent="0.25">
      <c r="A154" s="91"/>
      <c r="B154" s="98" t="s">
        <v>214</v>
      </c>
      <c r="C154" s="93" t="s">
        <v>192</v>
      </c>
      <c r="D154" s="94"/>
      <c r="E154" s="99">
        <v>1</v>
      </c>
      <c r="F154" s="99"/>
      <c r="G154" s="96"/>
      <c r="H154" s="96">
        <f t="shared" si="24"/>
        <v>0</v>
      </c>
      <c r="I154" s="94"/>
      <c r="J154" s="170"/>
      <c r="K154" s="94"/>
      <c r="L154" s="95"/>
      <c r="M154" s="96"/>
      <c r="N154" s="96">
        <f t="shared" si="25"/>
        <v>0</v>
      </c>
      <c r="O154" s="113"/>
      <c r="Q154" s="113"/>
    </row>
    <row r="155" spans="1:17" s="90" customFormat="1" x14ac:dyDescent="0.25">
      <c r="A155" s="91"/>
      <c r="B155" s="98" t="s">
        <v>194</v>
      </c>
      <c r="C155" s="93" t="s">
        <v>192</v>
      </c>
      <c r="D155" s="94"/>
      <c r="E155" s="99">
        <v>1</v>
      </c>
      <c r="F155" s="99"/>
      <c r="G155" s="96"/>
      <c r="H155" s="96">
        <f t="shared" si="24"/>
        <v>0</v>
      </c>
      <c r="I155" s="94"/>
      <c r="J155" s="170"/>
      <c r="K155" s="94"/>
      <c r="L155" s="95"/>
      <c r="M155" s="96"/>
      <c r="N155" s="96">
        <f t="shared" si="25"/>
        <v>0</v>
      </c>
      <c r="O155" s="113"/>
      <c r="Q155" s="113"/>
    </row>
    <row r="156" spans="1:17" s="90" customFormat="1" x14ac:dyDescent="0.25">
      <c r="A156" s="91"/>
      <c r="B156" s="98" t="s">
        <v>195</v>
      </c>
      <c r="C156" s="93"/>
      <c r="D156" s="119"/>
      <c r="E156" s="99"/>
      <c r="F156" s="99"/>
      <c r="G156" s="96"/>
      <c r="H156" s="96"/>
      <c r="I156" s="94"/>
      <c r="J156" s="170"/>
      <c r="K156" s="94"/>
    </row>
    <row r="157" spans="1:17" s="90" customFormat="1" x14ac:dyDescent="0.25">
      <c r="A157" s="91"/>
      <c r="B157" s="98" t="s">
        <v>196</v>
      </c>
      <c r="C157" s="93"/>
      <c r="D157" s="119"/>
      <c r="E157" s="99"/>
      <c r="F157" s="99"/>
      <c r="G157" s="96"/>
      <c r="H157" s="96"/>
      <c r="I157" s="94"/>
      <c r="J157" s="170"/>
      <c r="K157" s="94"/>
    </row>
    <row r="158" spans="1:17" s="90" customFormat="1" x14ac:dyDescent="0.25">
      <c r="A158" s="91"/>
      <c r="B158" s="104"/>
      <c r="C158" s="93"/>
      <c r="D158" s="94"/>
      <c r="E158" s="99"/>
      <c r="F158" s="99"/>
      <c r="G158" s="96"/>
      <c r="H158" s="96"/>
      <c r="I158" s="94"/>
      <c r="J158" s="170"/>
      <c r="K158" s="94"/>
    </row>
    <row r="159" spans="1:17" s="90" customFormat="1" x14ac:dyDescent="0.25">
      <c r="A159" s="91"/>
      <c r="B159" s="120" t="s">
        <v>215</v>
      </c>
      <c r="C159" s="93"/>
      <c r="D159" s="94"/>
      <c r="E159" s="99"/>
      <c r="F159" s="99"/>
      <c r="G159" s="96"/>
      <c r="H159" s="96"/>
      <c r="I159" s="94"/>
      <c r="J159" s="170"/>
      <c r="K159" s="94"/>
    </row>
    <row r="160" spans="1:17" s="90" customFormat="1" x14ac:dyDescent="0.25">
      <c r="A160" s="91"/>
      <c r="B160" s="98" t="s">
        <v>210</v>
      </c>
      <c r="C160" s="93" t="s">
        <v>192</v>
      </c>
      <c r="D160" s="94"/>
      <c r="E160" s="99">
        <v>2</v>
      </c>
      <c r="F160" s="99"/>
      <c r="G160" s="96"/>
      <c r="H160" s="96">
        <f t="shared" ref="H160:H163" si="26">G160*E160</f>
        <v>0</v>
      </c>
      <c r="I160" s="94"/>
      <c r="J160" s="170"/>
      <c r="K160" s="94"/>
      <c r="L160" s="95"/>
      <c r="M160" s="96"/>
      <c r="N160" s="96">
        <f t="shared" ref="N160:N163" si="27">M160*L160</f>
        <v>0</v>
      </c>
      <c r="O160" s="113"/>
      <c r="Q160" s="113"/>
    </row>
    <row r="161" spans="1:17" s="90" customFormat="1" x14ac:dyDescent="0.25">
      <c r="A161" s="91"/>
      <c r="B161" s="98" t="s">
        <v>211</v>
      </c>
      <c r="C161" s="93" t="s">
        <v>192</v>
      </c>
      <c r="D161" s="94"/>
      <c r="E161" s="99">
        <v>1</v>
      </c>
      <c r="F161" s="99"/>
      <c r="G161" s="96"/>
      <c r="H161" s="96">
        <f t="shared" si="26"/>
        <v>0</v>
      </c>
      <c r="I161" s="94"/>
      <c r="J161" s="170"/>
      <c r="K161" s="94"/>
      <c r="L161" s="95"/>
      <c r="M161" s="96"/>
      <c r="N161" s="96">
        <f t="shared" si="27"/>
        <v>0</v>
      </c>
      <c r="O161" s="113"/>
      <c r="Q161" s="113"/>
    </row>
    <row r="162" spans="1:17" s="90" customFormat="1" x14ac:dyDescent="0.25">
      <c r="A162" s="91"/>
      <c r="B162" s="98" t="s">
        <v>212</v>
      </c>
      <c r="C162" s="93" t="s">
        <v>84</v>
      </c>
      <c r="D162" s="94"/>
      <c r="E162" s="99">
        <v>1</v>
      </c>
      <c r="F162" s="99"/>
      <c r="G162" s="96"/>
      <c r="H162" s="96">
        <f t="shared" si="26"/>
        <v>0</v>
      </c>
      <c r="I162" s="94"/>
      <c r="J162" s="170"/>
      <c r="K162" s="94"/>
      <c r="L162" s="95"/>
      <c r="M162" s="96"/>
      <c r="N162" s="96">
        <f t="shared" si="27"/>
        <v>0</v>
      </c>
      <c r="O162" s="113"/>
      <c r="Q162" s="113"/>
    </row>
    <row r="163" spans="1:17" s="90" customFormat="1" x14ac:dyDescent="0.25">
      <c r="A163" s="91"/>
      <c r="B163" s="98" t="s">
        <v>194</v>
      </c>
      <c r="C163" s="93" t="s">
        <v>192</v>
      </c>
      <c r="D163" s="94"/>
      <c r="E163" s="99">
        <v>1</v>
      </c>
      <c r="F163" s="99"/>
      <c r="G163" s="96"/>
      <c r="H163" s="96">
        <f t="shared" si="26"/>
        <v>0</v>
      </c>
      <c r="I163" s="94"/>
      <c r="J163" s="170"/>
      <c r="K163" s="94"/>
      <c r="L163" s="95"/>
      <c r="M163" s="96"/>
      <c r="N163" s="96">
        <f t="shared" si="27"/>
        <v>0</v>
      </c>
      <c r="O163" s="113"/>
      <c r="Q163" s="113"/>
    </row>
    <row r="164" spans="1:17" s="90" customFormat="1" x14ac:dyDescent="0.25">
      <c r="A164" s="91"/>
      <c r="B164" s="98" t="s">
        <v>195</v>
      </c>
      <c r="C164" s="93"/>
      <c r="D164" s="119"/>
      <c r="E164" s="99"/>
      <c r="F164" s="99"/>
      <c r="G164" s="96"/>
      <c r="H164" s="96"/>
      <c r="I164" s="94"/>
      <c r="J164" s="170"/>
      <c r="K164" s="94"/>
    </row>
    <row r="165" spans="1:17" s="90" customFormat="1" x14ac:dyDescent="0.25">
      <c r="A165" s="91"/>
      <c r="B165" s="98" t="s">
        <v>196</v>
      </c>
      <c r="C165" s="93"/>
      <c r="D165" s="119"/>
      <c r="E165" s="99"/>
      <c r="F165" s="99"/>
      <c r="G165" s="96"/>
      <c r="H165" s="96"/>
      <c r="I165" s="94"/>
      <c r="J165" s="170"/>
      <c r="K165" s="94"/>
    </row>
    <row r="166" spans="1:17" s="90" customFormat="1" x14ac:dyDescent="0.25">
      <c r="A166" s="91"/>
      <c r="B166" s="98"/>
      <c r="C166" s="93"/>
      <c r="D166" s="94"/>
      <c r="E166" s="99"/>
      <c r="F166" s="99"/>
      <c r="G166" s="96"/>
      <c r="H166" s="96"/>
      <c r="I166" s="94"/>
      <c r="J166" s="170"/>
      <c r="K166" s="94"/>
    </row>
    <row r="167" spans="1:17" s="90" customFormat="1" x14ac:dyDescent="0.25">
      <c r="A167" s="91"/>
      <c r="B167" s="120" t="s">
        <v>216</v>
      </c>
      <c r="C167" s="93"/>
      <c r="D167" s="94"/>
      <c r="E167" s="99"/>
      <c r="F167" s="99"/>
      <c r="G167" s="96"/>
      <c r="H167" s="96"/>
      <c r="I167" s="94"/>
      <c r="J167" s="170"/>
      <c r="K167" s="94"/>
    </row>
    <row r="168" spans="1:17" s="90" customFormat="1" x14ac:dyDescent="0.25">
      <c r="A168" s="91"/>
      <c r="B168" s="98" t="s">
        <v>217</v>
      </c>
      <c r="C168" s="93" t="s">
        <v>192</v>
      </c>
      <c r="D168" s="94"/>
      <c r="E168" s="99">
        <v>2</v>
      </c>
      <c r="F168" s="99"/>
      <c r="G168" s="96"/>
      <c r="H168" s="96">
        <f t="shared" ref="H168:H170" si="28">G168*E168</f>
        <v>0</v>
      </c>
      <c r="I168" s="94"/>
      <c r="J168" s="170"/>
      <c r="K168" s="94"/>
      <c r="L168" s="95"/>
      <c r="M168" s="96"/>
      <c r="N168" s="96">
        <f t="shared" ref="N168:N170" si="29">M168*L168</f>
        <v>0</v>
      </c>
      <c r="O168" s="113"/>
      <c r="Q168" s="113"/>
    </row>
    <row r="169" spans="1:17" s="90" customFormat="1" x14ac:dyDescent="0.25">
      <c r="A169" s="91"/>
      <c r="B169" s="98" t="s">
        <v>207</v>
      </c>
      <c r="C169" s="93" t="s">
        <v>192</v>
      </c>
      <c r="D169" s="94"/>
      <c r="E169" s="99">
        <v>1</v>
      </c>
      <c r="F169" s="99"/>
      <c r="G169" s="96"/>
      <c r="H169" s="96">
        <f t="shared" si="28"/>
        <v>0</v>
      </c>
      <c r="I169" s="94"/>
      <c r="J169" s="170"/>
      <c r="K169" s="94"/>
      <c r="L169" s="95"/>
      <c r="M169" s="96"/>
      <c r="N169" s="96">
        <f t="shared" si="29"/>
        <v>0</v>
      </c>
      <c r="O169" s="113"/>
      <c r="Q169" s="113"/>
    </row>
    <row r="170" spans="1:17" s="90" customFormat="1" x14ac:dyDescent="0.25">
      <c r="A170" s="91"/>
      <c r="B170" s="98" t="s">
        <v>194</v>
      </c>
      <c r="C170" s="93" t="s">
        <v>192</v>
      </c>
      <c r="D170" s="94"/>
      <c r="E170" s="99">
        <v>1</v>
      </c>
      <c r="F170" s="99"/>
      <c r="G170" s="96"/>
      <c r="H170" s="96">
        <f t="shared" si="28"/>
        <v>0</v>
      </c>
      <c r="I170" s="94"/>
      <c r="J170" s="170"/>
      <c r="K170" s="94"/>
      <c r="L170" s="95"/>
      <c r="M170" s="96"/>
      <c r="N170" s="96">
        <f t="shared" si="29"/>
        <v>0</v>
      </c>
      <c r="O170" s="113"/>
      <c r="Q170" s="113"/>
    </row>
    <row r="171" spans="1:17" s="90" customFormat="1" x14ac:dyDescent="0.25">
      <c r="A171" s="91"/>
      <c r="B171" s="98" t="s">
        <v>195</v>
      </c>
      <c r="C171" s="93"/>
      <c r="D171" s="119"/>
      <c r="E171" s="95"/>
      <c r="F171" s="95"/>
      <c r="G171" s="96"/>
      <c r="H171" s="96"/>
      <c r="I171" s="94"/>
      <c r="J171" s="170"/>
      <c r="K171" s="94"/>
    </row>
    <row r="172" spans="1:17" s="90" customFormat="1" x14ac:dyDescent="0.25">
      <c r="A172" s="91"/>
      <c r="B172" s="98" t="s">
        <v>196</v>
      </c>
      <c r="C172" s="93"/>
      <c r="D172" s="119"/>
      <c r="E172" s="95"/>
      <c r="F172" s="95"/>
      <c r="G172" s="96"/>
      <c r="H172" s="96"/>
      <c r="I172" s="94"/>
      <c r="J172" s="170"/>
      <c r="K172" s="94"/>
    </row>
    <row r="173" spans="1:17" s="90" customFormat="1" x14ac:dyDescent="0.25">
      <c r="A173" s="91"/>
      <c r="B173" s="98"/>
      <c r="C173" s="93"/>
      <c r="D173" s="94"/>
      <c r="E173" s="95"/>
      <c r="F173" s="95"/>
      <c r="G173" s="96"/>
      <c r="H173" s="96"/>
      <c r="I173" s="94"/>
      <c r="J173" s="170"/>
      <c r="K173" s="94"/>
    </row>
    <row r="174" spans="1:17" s="90" customFormat="1" x14ac:dyDescent="0.25">
      <c r="A174" s="91" t="s">
        <v>218</v>
      </c>
      <c r="B174" s="104" t="s">
        <v>219</v>
      </c>
      <c r="C174" s="93"/>
      <c r="D174" s="94"/>
      <c r="E174" s="95"/>
      <c r="F174" s="95"/>
      <c r="G174" s="96"/>
      <c r="H174" s="96">
        <f t="shared" si="19"/>
        <v>0</v>
      </c>
      <c r="I174" s="107"/>
      <c r="J174" s="170"/>
      <c r="K174" s="102"/>
    </row>
    <row r="175" spans="1:17" s="90" customFormat="1" x14ac:dyDescent="0.25">
      <c r="A175" s="91"/>
      <c r="B175" s="104"/>
      <c r="C175" s="93"/>
      <c r="D175" s="94"/>
      <c r="E175" s="95"/>
      <c r="F175" s="95"/>
      <c r="G175" s="96"/>
      <c r="H175" s="96"/>
      <c r="I175" s="94"/>
      <c r="J175" s="170"/>
      <c r="K175" s="94"/>
    </row>
    <row r="176" spans="1:17" s="90" customFormat="1" x14ac:dyDescent="0.25">
      <c r="A176" s="91"/>
      <c r="B176" s="98" t="s">
        <v>220</v>
      </c>
      <c r="C176" s="93" t="s">
        <v>84</v>
      </c>
      <c r="D176" s="94"/>
      <c r="E176" s="95"/>
      <c r="F176" s="95"/>
      <c r="G176" s="96"/>
      <c r="H176" s="96">
        <f t="shared" ref="H176" si="30">G176*E176</f>
        <v>0</v>
      </c>
      <c r="I176" s="94"/>
      <c r="J176" s="170"/>
      <c r="K176" s="94"/>
    </row>
    <row r="177" spans="1:11" s="90" customFormat="1" ht="25.5" x14ac:dyDescent="0.25">
      <c r="A177" s="91"/>
      <c r="B177" s="98" t="s">
        <v>221</v>
      </c>
      <c r="C177" s="93"/>
      <c r="D177" s="94"/>
      <c r="E177" s="95"/>
      <c r="F177" s="95"/>
      <c r="G177" s="96"/>
      <c r="H177" s="96"/>
      <c r="I177" s="94"/>
      <c r="J177" s="170"/>
      <c r="K177" s="94"/>
    </row>
    <row r="178" spans="1:11" s="90" customFormat="1" x14ac:dyDescent="0.25">
      <c r="A178" s="91"/>
      <c r="B178" s="98" t="s">
        <v>222</v>
      </c>
      <c r="C178" s="93" t="s">
        <v>188</v>
      </c>
      <c r="D178" s="94"/>
      <c r="E178" s="121">
        <f>(202.5+18+7.5+195+31+21+48.5)*1.1</f>
        <v>575.85</v>
      </c>
      <c r="F178" s="121"/>
      <c r="G178" s="96"/>
      <c r="H178" s="96">
        <f t="shared" ref="H178:H186" si="31">G178*E178</f>
        <v>0</v>
      </c>
      <c r="I178" s="94"/>
      <c r="J178" s="170"/>
      <c r="K178" s="94"/>
    </row>
    <row r="179" spans="1:11" s="90" customFormat="1" x14ac:dyDescent="0.25">
      <c r="A179" s="91"/>
      <c r="B179" s="98" t="s">
        <v>223</v>
      </c>
      <c r="C179" s="93" t="s">
        <v>188</v>
      </c>
      <c r="D179" s="94"/>
      <c r="E179" s="121">
        <f>(121.5+9+5.5+123.5+14+8+78+50.5+5)*1.1</f>
        <v>456.50000000000006</v>
      </c>
      <c r="F179" s="121"/>
      <c r="G179" s="96"/>
      <c r="H179" s="96">
        <f t="shared" si="31"/>
        <v>0</v>
      </c>
      <c r="I179" s="94"/>
      <c r="J179" s="170"/>
      <c r="K179" s="94"/>
    </row>
    <row r="180" spans="1:11" s="90" customFormat="1" x14ac:dyDescent="0.25">
      <c r="A180" s="91"/>
      <c r="B180" s="98" t="s">
        <v>224</v>
      </c>
      <c r="C180" s="93" t="s">
        <v>188</v>
      </c>
      <c r="D180" s="94"/>
      <c r="E180" s="121">
        <f>55</f>
        <v>55</v>
      </c>
      <c r="F180" s="121"/>
      <c r="G180" s="96"/>
      <c r="H180" s="96">
        <f t="shared" si="31"/>
        <v>0</v>
      </c>
      <c r="I180" s="94"/>
      <c r="J180" s="170"/>
      <c r="K180" s="94"/>
    </row>
    <row r="181" spans="1:11" s="90" customFormat="1" x14ac:dyDescent="0.25">
      <c r="A181" s="91"/>
      <c r="B181" s="98" t="s">
        <v>225</v>
      </c>
      <c r="C181" s="93" t="s">
        <v>188</v>
      </c>
      <c r="D181" s="94"/>
      <c r="E181" s="121">
        <f>(53+35+16+16)*1.1</f>
        <v>132</v>
      </c>
      <c r="F181" s="121"/>
      <c r="G181" s="96"/>
      <c r="H181" s="96">
        <f t="shared" si="31"/>
        <v>0</v>
      </c>
      <c r="I181" s="94"/>
      <c r="J181" s="170"/>
      <c r="K181" s="94"/>
    </row>
    <row r="182" spans="1:11" s="90" customFormat="1" x14ac:dyDescent="0.25">
      <c r="A182" s="91"/>
      <c r="B182" s="98" t="s">
        <v>226</v>
      </c>
      <c r="C182" s="93" t="s">
        <v>188</v>
      </c>
      <c r="D182" s="94"/>
      <c r="E182" s="121">
        <f>(26+11+10)*1.1</f>
        <v>51.7</v>
      </c>
      <c r="F182" s="121"/>
      <c r="G182" s="96"/>
      <c r="H182" s="96">
        <f t="shared" si="31"/>
        <v>0</v>
      </c>
      <c r="I182" s="94"/>
      <c r="J182" s="170"/>
      <c r="K182" s="94"/>
    </row>
    <row r="183" spans="1:11" s="90" customFormat="1" x14ac:dyDescent="0.25">
      <c r="A183" s="91"/>
      <c r="B183" s="98" t="s">
        <v>227</v>
      </c>
      <c r="C183" s="93" t="s">
        <v>188</v>
      </c>
      <c r="D183" s="94"/>
      <c r="E183" s="121">
        <f>(25+15+11)*1.1</f>
        <v>56.1</v>
      </c>
      <c r="F183" s="121"/>
      <c r="G183" s="96"/>
      <c r="H183" s="96">
        <f t="shared" si="31"/>
        <v>0</v>
      </c>
      <c r="I183" s="94"/>
      <c r="J183" s="170"/>
      <c r="K183" s="94"/>
    </row>
    <row r="184" spans="1:11" s="90" customFormat="1" x14ac:dyDescent="0.25">
      <c r="A184" s="91"/>
      <c r="B184" s="98" t="s">
        <v>228</v>
      </c>
      <c r="C184" s="93" t="s">
        <v>188</v>
      </c>
      <c r="D184" s="94"/>
      <c r="E184" s="121">
        <f>(5+17.51)*1.1</f>
        <v>24.761000000000003</v>
      </c>
      <c r="F184" s="121"/>
      <c r="G184" s="96"/>
      <c r="H184" s="96">
        <f t="shared" si="31"/>
        <v>0</v>
      </c>
      <c r="I184" s="94"/>
      <c r="J184" s="170"/>
      <c r="K184" s="94"/>
    </row>
    <row r="185" spans="1:11" s="90" customFormat="1" x14ac:dyDescent="0.25">
      <c r="A185" s="91"/>
      <c r="B185" s="98" t="s">
        <v>229</v>
      </c>
      <c r="C185" s="93" t="s">
        <v>188</v>
      </c>
      <c r="D185" s="94"/>
      <c r="E185" s="121">
        <f>(9+2.5+9)*1.1</f>
        <v>22.55</v>
      </c>
      <c r="F185" s="121"/>
      <c r="G185" s="96"/>
      <c r="H185" s="96">
        <f t="shared" si="31"/>
        <v>0</v>
      </c>
      <c r="I185" s="94"/>
      <c r="J185" s="170"/>
      <c r="K185" s="94"/>
    </row>
    <row r="186" spans="1:11" s="90" customFormat="1" x14ac:dyDescent="0.25">
      <c r="A186" s="91"/>
      <c r="B186" s="98" t="s">
        <v>230</v>
      </c>
      <c r="C186" s="93" t="s">
        <v>188</v>
      </c>
      <c r="D186" s="94"/>
      <c r="E186" s="121">
        <f>(37+4)*1.1</f>
        <v>45.1</v>
      </c>
      <c r="F186" s="121"/>
      <c r="G186" s="96"/>
      <c r="H186" s="96">
        <f t="shared" si="31"/>
        <v>0</v>
      </c>
      <c r="I186" s="94"/>
      <c r="J186" s="170"/>
      <c r="K186" s="94"/>
    </row>
    <row r="187" spans="1:11" s="90" customFormat="1" x14ac:dyDescent="0.25">
      <c r="A187" s="91"/>
      <c r="B187" s="98"/>
      <c r="C187" s="93"/>
      <c r="D187" s="94"/>
      <c r="E187" s="95"/>
      <c r="F187" s="95"/>
      <c r="G187" s="96"/>
      <c r="H187" s="96"/>
      <c r="I187" s="94"/>
      <c r="J187" s="170"/>
      <c r="K187" s="94"/>
    </row>
    <row r="188" spans="1:11" s="90" customFormat="1" x14ac:dyDescent="0.25">
      <c r="A188" s="91"/>
      <c r="B188" s="98" t="s">
        <v>231</v>
      </c>
      <c r="C188" s="93"/>
      <c r="D188" s="94"/>
      <c r="E188" s="95"/>
      <c r="F188" s="95"/>
      <c r="G188" s="96"/>
      <c r="H188" s="96"/>
      <c r="I188" s="94"/>
      <c r="J188" s="170"/>
      <c r="K188" s="94"/>
    </row>
    <row r="189" spans="1:11" s="90" customFormat="1" x14ac:dyDescent="0.25">
      <c r="A189" s="91"/>
      <c r="B189" s="98" t="s">
        <v>232</v>
      </c>
      <c r="C189" s="93" t="s">
        <v>188</v>
      </c>
      <c r="D189" s="94"/>
      <c r="E189" s="121">
        <f t="shared" ref="E189:E197" si="32">E178</f>
        <v>575.85</v>
      </c>
      <c r="F189" s="121"/>
      <c r="G189" s="96"/>
      <c r="H189" s="96">
        <f t="shared" ref="H189:H197" si="33">G189*E189</f>
        <v>0</v>
      </c>
      <c r="I189" s="94"/>
      <c r="J189" s="170"/>
      <c r="K189" s="94"/>
    </row>
    <row r="190" spans="1:11" s="90" customFormat="1" x14ac:dyDescent="0.25">
      <c r="A190" s="91"/>
      <c r="B190" s="98" t="s">
        <v>233</v>
      </c>
      <c r="C190" s="93" t="s">
        <v>188</v>
      </c>
      <c r="D190" s="94"/>
      <c r="E190" s="121">
        <f t="shared" si="32"/>
        <v>456.50000000000006</v>
      </c>
      <c r="F190" s="121"/>
      <c r="G190" s="96"/>
      <c r="H190" s="96">
        <f t="shared" si="33"/>
        <v>0</v>
      </c>
      <c r="I190" s="94"/>
      <c r="J190" s="170"/>
      <c r="K190" s="94"/>
    </row>
    <row r="191" spans="1:11" s="90" customFormat="1" x14ac:dyDescent="0.25">
      <c r="A191" s="91"/>
      <c r="B191" s="98" t="s">
        <v>234</v>
      </c>
      <c r="C191" s="93" t="s">
        <v>188</v>
      </c>
      <c r="D191" s="94"/>
      <c r="E191" s="121">
        <f t="shared" si="32"/>
        <v>55</v>
      </c>
      <c r="F191" s="121"/>
      <c r="G191" s="96"/>
      <c r="H191" s="96">
        <f t="shared" si="33"/>
        <v>0</v>
      </c>
      <c r="I191" s="94"/>
      <c r="J191" s="170"/>
      <c r="K191" s="94"/>
    </row>
    <row r="192" spans="1:11" s="90" customFormat="1" x14ac:dyDescent="0.25">
      <c r="A192" s="91"/>
      <c r="B192" s="98" t="s">
        <v>235</v>
      </c>
      <c r="C192" s="93" t="s">
        <v>188</v>
      </c>
      <c r="D192" s="94"/>
      <c r="E192" s="121">
        <f t="shared" si="32"/>
        <v>132</v>
      </c>
      <c r="F192" s="121"/>
      <c r="G192" s="96"/>
      <c r="H192" s="96">
        <f t="shared" si="33"/>
        <v>0</v>
      </c>
      <c r="I192" s="94"/>
      <c r="J192" s="170"/>
      <c r="K192" s="94"/>
    </row>
    <row r="193" spans="1:11" s="90" customFormat="1" x14ac:dyDescent="0.25">
      <c r="A193" s="91"/>
      <c r="B193" s="98" t="s">
        <v>236</v>
      </c>
      <c r="C193" s="93" t="s">
        <v>188</v>
      </c>
      <c r="D193" s="94"/>
      <c r="E193" s="121">
        <f t="shared" si="32"/>
        <v>51.7</v>
      </c>
      <c r="F193" s="121"/>
      <c r="G193" s="96"/>
      <c r="H193" s="96">
        <f t="shared" si="33"/>
        <v>0</v>
      </c>
      <c r="I193" s="94"/>
      <c r="J193" s="170"/>
      <c r="K193" s="94"/>
    </row>
    <row r="194" spans="1:11" s="90" customFormat="1" x14ac:dyDescent="0.25">
      <c r="A194" s="91"/>
      <c r="B194" s="98" t="s">
        <v>237</v>
      </c>
      <c r="C194" s="93" t="s">
        <v>188</v>
      </c>
      <c r="D194" s="94"/>
      <c r="E194" s="121">
        <f t="shared" si="32"/>
        <v>56.1</v>
      </c>
      <c r="F194" s="121"/>
      <c r="G194" s="96"/>
      <c r="H194" s="96">
        <f t="shared" si="33"/>
        <v>0</v>
      </c>
      <c r="I194" s="94"/>
      <c r="J194" s="170"/>
      <c r="K194" s="94"/>
    </row>
    <row r="195" spans="1:11" s="90" customFormat="1" x14ac:dyDescent="0.25">
      <c r="A195" s="91"/>
      <c r="B195" s="98" t="s">
        <v>238</v>
      </c>
      <c r="C195" s="93" t="s">
        <v>188</v>
      </c>
      <c r="D195" s="94"/>
      <c r="E195" s="121">
        <f t="shared" si="32"/>
        <v>24.761000000000003</v>
      </c>
      <c r="F195" s="121"/>
      <c r="G195" s="96"/>
      <c r="H195" s="96">
        <f t="shared" si="33"/>
        <v>0</v>
      </c>
      <c r="I195" s="94"/>
      <c r="J195" s="170"/>
      <c r="K195" s="94"/>
    </row>
    <row r="196" spans="1:11" s="90" customFormat="1" x14ac:dyDescent="0.25">
      <c r="A196" s="91"/>
      <c r="B196" s="98" t="s">
        <v>239</v>
      </c>
      <c r="C196" s="93" t="s">
        <v>188</v>
      </c>
      <c r="D196" s="94"/>
      <c r="E196" s="121">
        <f t="shared" si="32"/>
        <v>22.55</v>
      </c>
      <c r="F196" s="121"/>
      <c r="G196" s="96"/>
      <c r="H196" s="96">
        <f t="shared" si="33"/>
        <v>0</v>
      </c>
      <c r="I196" s="94"/>
      <c r="J196" s="170"/>
      <c r="K196" s="94"/>
    </row>
    <row r="197" spans="1:11" s="90" customFormat="1" x14ac:dyDescent="0.25">
      <c r="A197" s="91"/>
      <c r="B197" s="98" t="s">
        <v>240</v>
      </c>
      <c r="C197" s="93" t="s">
        <v>188</v>
      </c>
      <c r="D197" s="94"/>
      <c r="E197" s="121">
        <f t="shared" si="32"/>
        <v>45.1</v>
      </c>
      <c r="F197" s="121"/>
      <c r="G197" s="96"/>
      <c r="H197" s="96">
        <f t="shared" si="33"/>
        <v>0</v>
      </c>
      <c r="I197" s="94"/>
      <c r="J197" s="170"/>
      <c r="K197" s="94"/>
    </row>
    <row r="198" spans="1:11" s="90" customFormat="1" x14ac:dyDescent="0.25">
      <c r="A198" s="91"/>
      <c r="B198" s="98"/>
      <c r="C198" s="93"/>
      <c r="D198" s="94"/>
      <c r="E198" s="95"/>
      <c r="F198" s="95"/>
      <c r="G198" s="96"/>
      <c r="H198" s="96"/>
      <c r="I198" s="94"/>
      <c r="J198" s="170"/>
      <c r="K198" s="94"/>
    </row>
    <row r="199" spans="1:11" s="90" customFormat="1" x14ac:dyDescent="0.25">
      <c r="A199" s="91"/>
      <c r="B199" s="104" t="s">
        <v>186</v>
      </c>
      <c r="C199" s="93"/>
      <c r="D199" s="94"/>
      <c r="E199" s="95"/>
      <c r="F199" s="95"/>
      <c r="G199" s="96"/>
      <c r="H199" s="96">
        <f t="shared" ref="H199" si="34">E199*G199</f>
        <v>0</v>
      </c>
      <c r="I199" s="107"/>
      <c r="J199" s="170"/>
      <c r="K199" s="102"/>
    </row>
    <row r="200" spans="1:11" s="90" customFormat="1" ht="25.5" x14ac:dyDescent="0.25">
      <c r="A200" s="91"/>
      <c r="B200" s="98" t="s">
        <v>241</v>
      </c>
      <c r="C200" s="93" t="s">
        <v>188</v>
      </c>
      <c r="D200" s="119"/>
      <c r="E200" s="121">
        <v>10</v>
      </c>
      <c r="F200" s="121"/>
      <c r="G200" s="96"/>
      <c r="H200" s="96">
        <f>G200*E200</f>
        <v>0</v>
      </c>
      <c r="I200" s="94"/>
      <c r="J200" s="170"/>
      <c r="K200" s="94"/>
    </row>
    <row r="201" spans="1:11" s="90" customFormat="1" x14ac:dyDescent="0.25">
      <c r="A201" s="91"/>
      <c r="B201" s="98"/>
      <c r="C201" s="93"/>
      <c r="D201" s="119"/>
      <c r="E201" s="121"/>
      <c r="F201" s="121"/>
      <c r="G201" s="96"/>
      <c r="H201" s="96"/>
      <c r="I201" s="94"/>
      <c r="J201" s="170"/>
      <c r="K201" s="94"/>
    </row>
    <row r="202" spans="1:11" s="90" customFormat="1" x14ac:dyDescent="0.25">
      <c r="A202" s="91"/>
      <c r="B202" s="98" t="s">
        <v>242</v>
      </c>
      <c r="C202" s="93" t="s">
        <v>84</v>
      </c>
      <c r="D202" s="94"/>
      <c r="E202" s="121">
        <v>1</v>
      </c>
      <c r="F202" s="121"/>
      <c r="G202" s="96"/>
      <c r="H202" s="96">
        <f t="shared" ref="H202:H206" si="35">G202*E202</f>
        <v>0</v>
      </c>
      <c r="I202" s="94"/>
      <c r="J202" s="170"/>
      <c r="K202" s="94"/>
    </row>
    <row r="203" spans="1:11" s="90" customFormat="1" x14ac:dyDescent="0.25">
      <c r="A203" s="91"/>
      <c r="B203" s="98" t="s">
        <v>243</v>
      </c>
      <c r="C203" s="93" t="s">
        <v>84</v>
      </c>
      <c r="D203" s="94"/>
      <c r="E203" s="121">
        <v>1</v>
      </c>
      <c r="F203" s="121"/>
      <c r="G203" s="96"/>
      <c r="H203" s="96">
        <f t="shared" si="35"/>
        <v>0</v>
      </c>
      <c r="I203" s="94"/>
      <c r="J203" s="170"/>
      <c r="K203" s="94"/>
    </row>
    <row r="204" spans="1:11" s="90" customFormat="1" x14ac:dyDescent="0.25">
      <c r="A204" s="91"/>
      <c r="B204" s="98" t="s">
        <v>244</v>
      </c>
      <c r="C204" s="93" t="s">
        <v>84</v>
      </c>
      <c r="D204" s="94"/>
      <c r="E204" s="121">
        <v>1</v>
      </c>
      <c r="F204" s="121"/>
      <c r="G204" s="96"/>
      <c r="H204" s="96">
        <f t="shared" si="35"/>
        <v>0</v>
      </c>
      <c r="I204" s="94"/>
      <c r="J204" s="170"/>
      <c r="K204" s="94"/>
    </row>
    <row r="205" spans="1:11" s="90" customFormat="1" x14ac:dyDescent="0.25">
      <c r="A205" s="91"/>
      <c r="B205" s="98" t="s">
        <v>245</v>
      </c>
      <c r="C205" s="93" t="s">
        <v>84</v>
      </c>
      <c r="D205" s="94"/>
      <c r="E205" s="121">
        <v>1</v>
      </c>
      <c r="F205" s="121"/>
      <c r="G205" s="96"/>
      <c r="H205" s="96">
        <f t="shared" si="35"/>
        <v>0</v>
      </c>
      <c r="I205" s="94"/>
      <c r="J205" s="170"/>
      <c r="K205" s="94"/>
    </row>
    <row r="206" spans="1:11" s="90" customFormat="1" x14ac:dyDescent="0.25">
      <c r="A206" s="91"/>
      <c r="B206" s="98" t="s">
        <v>246</v>
      </c>
      <c r="C206" s="93" t="s">
        <v>84</v>
      </c>
      <c r="D206" s="94"/>
      <c r="E206" s="121">
        <v>1</v>
      </c>
      <c r="F206" s="121"/>
      <c r="G206" s="96"/>
      <c r="H206" s="96">
        <f t="shared" si="35"/>
        <v>0</v>
      </c>
      <c r="I206" s="94"/>
      <c r="J206" s="170"/>
      <c r="K206" s="94"/>
    </row>
    <row r="207" spans="1:11" s="90" customFormat="1" x14ac:dyDescent="0.25">
      <c r="A207" s="91"/>
      <c r="B207" s="104"/>
      <c r="C207" s="93"/>
      <c r="D207" s="94"/>
      <c r="E207" s="95"/>
      <c r="F207" s="95"/>
      <c r="G207" s="96"/>
      <c r="H207" s="96"/>
      <c r="I207" s="94"/>
      <c r="J207" s="178"/>
      <c r="K207" s="94"/>
    </row>
    <row r="208" spans="1:11" s="90" customFormat="1" ht="25.5" x14ac:dyDescent="0.25">
      <c r="A208" s="122" t="s">
        <v>247</v>
      </c>
      <c r="B208" s="123" t="s">
        <v>248</v>
      </c>
      <c r="C208" s="122"/>
      <c r="D208" s="87"/>
      <c r="E208" s="122"/>
      <c r="F208" s="122"/>
      <c r="G208" s="122"/>
      <c r="H208" s="122"/>
      <c r="I208" s="87"/>
      <c r="J208" s="114"/>
      <c r="K208" s="87"/>
    </row>
    <row r="209" spans="1:11" s="90" customFormat="1" x14ac:dyDescent="0.25">
      <c r="A209" s="91"/>
      <c r="B209" s="104"/>
      <c r="C209" s="93"/>
      <c r="D209" s="94"/>
      <c r="E209" s="95"/>
      <c r="F209" s="95"/>
      <c r="G209" s="96"/>
      <c r="H209" s="96"/>
      <c r="I209" s="94"/>
      <c r="J209" s="169"/>
      <c r="K209" s="94"/>
    </row>
    <row r="210" spans="1:11" s="90" customFormat="1" x14ac:dyDescent="0.25">
      <c r="A210" s="91" t="s">
        <v>249</v>
      </c>
      <c r="B210" s="104" t="s">
        <v>250</v>
      </c>
      <c r="C210" s="93"/>
      <c r="D210" s="94"/>
      <c r="E210" s="95"/>
      <c r="F210" s="95"/>
      <c r="G210" s="96"/>
      <c r="H210" s="96">
        <f t="shared" ref="H210" si="36">E210*G210</f>
        <v>0</v>
      </c>
      <c r="I210" s="107"/>
      <c r="J210" s="175"/>
      <c r="K210" s="102"/>
    </row>
    <row r="211" spans="1:11" s="90" customFormat="1" x14ac:dyDescent="0.25">
      <c r="A211" s="91"/>
      <c r="B211" s="104"/>
      <c r="C211" s="93"/>
      <c r="D211" s="94"/>
      <c r="E211" s="95"/>
      <c r="F211" s="95"/>
      <c r="G211" s="96"/>
      <c r="H211" s="96"/>
      <c r="I211" s="94"/>
      <c r="J211" s="175"/>
      <c r="K211" s="94"/>
    </row>
    <row r="212" spans="1:11" s="90" customFormat="1" ht="38.25" x14ac:dyDescent="0.25">
      <c r="A212" s="91"/>
      <c r="B212" s="98" t="s">
        <v>251</v>
      </c>
      <c r="C212" s="93"/>
      <c r="D212" s="94"/>
      <c r="E212" s="95"/>
      <c r="F212" s="95"/>
      <c r="G212" s="96"/>
      <c r="H212" s="96">
        <f t="shared" ref="H212" si="37">E212*G212</f>
        <v>0</v>
      </c>
      <c r="I212" s="107"/>
      <c r="J212" s="175"/>
      <c r="K212" s="102"/>
    </row>
    <row r="213" spans="1:11" s="90" customFormat="1" x14ac:dyDescent="0.25">
      <c r="A213" s="91"/>
      <c r="B213" s="98" t="s">
        <v>252</v>
      </c>
      <c r="C213" s="93"/>
      <c r="D213" s="94"/>
      <c r="E213" s="95"/>
      <c r="F213" s="95"/>
      <c r="G213" s="96"/>
      <c r="H213" s="96"/>
      <c r="I213" s="107"/>
      <c r="J213" s="175"/>
      <c r="K213" s="94"/>
    </row>
    <row r="214" spans="1:11" s="90" customFormat="1" x14ac:dyDescent="0.25">
      <c r="A214" s="91"/>
      <c r="B214" s="98" t="s">
        <v>253</v>
      </c>
      <c r="C214" s="93"/>
      <c r="D214" s="94"/>
      <c r="E214" s="95"/>
      <c r="F214" s="95"/>
      <c r="G214" s="96"/>
      <c r="H214" s="96"/>
      <c r="I214" s="107"/>
      <c r="J214" s="175"/>
      <c r="K214" s="94"/>
    </row>
    <row r="215" spans="1:11" s="90" customFormat="1" x14ac:dyDescent="0.25">
      <c r="A215" s="91"/>
      <c r="B215" s="98" t="s">
        <v>254</v>
      </c>
      <c r="C215" s="93" t="s">
        <v>84</v>
      </c>
      <c r="D215" s="94"/>
      <c r="E215" s="99">
        <v>1</v>
      </c>
      <c r="F215" s="99"/>
      <c r="G215" s="96"/>
      <c r="H215" s="96">
        <f t="shared" ref="H215" si="38">G215*E215</f>
        <v>0</v>
      </c>
      <c r="I215" s="107"/>
      <c r="J215" s="175"/>
      <c r="K215" s="102"/>
    </row>
    <row r="216" spans="1:11" s="90" customFormat="1" x14ac:dyDescent="0.25">
      <c r="A216" s="91"/>
      <c r="B216" s="98" t="s">
        <v>255</v>
      </c>
      <c r="C216" s="93" t="s">
        <v>84</v>
      </c>
      <c r="D216" s="94"/>
      <c r="E216" s="99">
        <v>1</v>
      </c>
      <c r="F216" s="99"/>
      <c r="G216" s="96"/>
      <c r="H216" s="96"/>
      <c r="I216" s="107"/>
      <c r="J216" s="175"/>
      <c r="K216" s="94"/>
    </row>
    <row r="217" spans="1:11" s="90" customFormat="1" x14ac:dyDescent="0.25">
      <c r="A217" s="91"/>
      <c r="B217" s="98"/>
      <c r="C217" s="93"/>
      <c r="D217" s="94"/>
      <c r="E217" s="99"/>
      <c r="F217" s="99"/>
      <c r="G217" s="96"/>
      <c r="H217" s="96"/>
      <c r="I217" s="107"/>
      <c r="J217" s="175"/>
      <c r="K217" s="94"/>
    </row>
    <row r="218" spans="1:11" s="90" customFormat="1" x14ac:dyDescent="0.25">
      <c r="A218" s="91" t="s">
        <v>256</v>
      </c>
      <c r="B218" s="104" t="s">
        <v>257</v>
      </c>
      <c r="C218" s="93"/>
      <c r="D218" s="94"/>
      <c r="E218" s="99"/>
      <c r="F218" s="99"/>
      <c r="G218" s="96"/>
      <c r="H218" s="96">
        <f t="shared" ref="H218" si="39">E218*G218</f>
        <v>0</v>
      </c>
      <c r="I218" s="107"/>
      <c r="J218" s="175"/>
      <c r="K218" s="102"/>
    </row>
    <row r="219" spans="1:11" s="90" customFormat="1" x14ac:dyDescent="0.25">
      <c r="A219" s="91"/>
      <c r="B219" s="98"/>
      <c r="C219" s="93"/>
      <c r="D219" s="94"/>
      <c r="E219" s="99"/>
      <c r="F219" s="99"/>
      <c r="G219" s="96"/>
      <c r="H219" s="96"/>
      <c r="I219" s="107"/>
      <c r="J219" s="175"/>
      <c r="K219" s="94"/>
    </row>
    <row r="220" spans="1:11" s="90" customFormat="1" x14ac:dyDescent="0.25">
      <c r="A220" s="91"/>
      <c r="B220" s="120" t="s">
        <v>258</v>
      </c>
      <c r="C220" s="93"/>
      <c r="D220" s="94"/>
      <c r="E220" s="99"/>
      <c r="F220" s="99"/>
      <c r="G220" s="96"/>
      <c r="H220" s="96"/>
      <c r="I220" s="107"/>
      <c r="J220" s="175"/>
      <c r="K220" s="94"/>
    </row>
    <row r="221" spans="1:11" s="124" customFormat="1" ht="12.75" x14ac:dyDescent="0.2">
      <c r="A221" s="91"/>
      <c r="B221" s="98" t="s">
        <v>259</v>
      </c>
      <c r="C221" s="93" t="s">
        <v>84</v>
      </c>
      <c r="D221" s="94"/>
      <c r="E221" s="99">
        <v>1</v>
      </c>
      <c r="F221" s="99"/>
      <c r="G221" s="96"/>
      <c r="H221" s="96"/>
      <c r="J221" s="175"/>
    </row>
    <row r="222" spans="1:11" s="90" customFormat="1" x14ac:dyDescent="0.25">
      <c r="A222" s="91"/>
      <c r="B222" s="98" t="s">
        <v>260</v>
      </c>
      <c r="C222" s="93" t="s">
        <v>192</v>
      </c>
      <c r="D222" s="94"/>
      <c r="E222" s="99">
        <v>4</v>
      </c>
      <c r="F222" s="99"/>
      <c r="G222" s="96"/>
      <c r="H222" s="96">
        <f t="shared" ref="H222" si="40">G222*E222</f>
        <v>0</v>
      </c>
      <c r="I222" s="107"/>
      <c r="J222" s="175"/>
      <c r="K222" s="102"/>
    </row>
    <row r="223" spans="1:11" s="90" customFormat="1" x14ac:dyDescent="0.25">
      <c r="A223" s="91"/>
      <c r="B223" s="98" t="s">
        <v>261</v>
      </c>
      <c r="C223" s="93" t="s">
        <v>188</v>
      </c>
      <c r="D223" s="94"/>
      <c r="E223" s="99">
        <v>8</v>
      </c>
      <c r="F223" s="99"/>
      <c r="G223" s="96"/>
      <c r="H223" s="96"/>
      <c r="I223" s="107"/>
      <c r="J223" s="175"/>
      <c r="K223" s="94"/>
    </row>
    <row r="224" spans="1:11" s="90" customFormat="1" x14ac:dyDescent="0.25">
      <c r="A224" s="91"/>
      <c r="B224" s="98" t="s">
        <v>262</v>
      </c>
      <c r="C224" s="93" t="s">
        <v>192</v>
      </c>
      <c r="D224" s="94"/>
      <c r="E224" s="99">
        <v>1</v>
      </c>
      <c r="F224" s="99"/>
      <c r="G224" s="96"/>
      <c r="H224" s="96"/>
      <c r="I224" s="107"/>
      <c r="J224" s="175"/>
      <c r="K224" s="94"/>
    </row>
    <row r="225" spans="1:11" s="90" customFormat="1" x14ac:dyDescent="0.25">
      <c r="A225" s="91"/>
      <c r="B225" s="98" t="s">
        <v>263</v>
      </c>
      <c r="C225" s="93" t="s">
        <v>192</v>
      </c>
      <c r="D225" s="94"/>
      <c r="E225" s="99">
        <v>1</v>
      </c>
      <c r="F225" s="99"/>
      <c r="G225" s="96"/>
      <c r="H225" s="96">
        <f t="shared" ref="H225" si="41">G225*E225</f>
        <v>0</v>
      </c>
      <c r="I225" s="107"/>
      <c r="J225" s="175"/>
      <c r="K225" s="102"/>
    </row>
    <row r="226" spans="1:11" s="90" customFormat="1" x14ac:dyDescent="0.25">
      <c r="A226" s="91"/>
      <c r="B226" s="98" t="s">
        <v>264</v>
      </c>
      <c r="C226" s="93" t="s">
        <v>192</v>
      </c>
      <c r="D226" s="94"/>
      <c r="E226" s="99">
        <v>1</v>
      </c>
      <c r="F226" s="99"/>
      <c r="G226" s="96"/>
      <c r="H226" s="96"/>
      <c r="I226" s="107"/>
      <c r="J226" s="175"/>
      <c r="K226" s="94"/>
    </row>
    <row r="227" spans="1:11" s="90" customFormat="1" x14ac:dyDescent="0.25">
      <c r="A227" s="91"/>
      <c r="B227" s="98" t="s">
        <v>265</v>
      </c>
      <c r="C227" s="93" t="s">
        <v>84</v>
      </c>
      <c r="D227" s="94"/>
      <c r="E227" s="99">
        <v>2</v>
      </c>
      <c r="F227" s="99"/>
      <c r="G227" s="96"/>
      <c r="H227" s="96"/>
      <c r="I227" s="107"/>
      <c r="J227" s="175"/>
      <c r="K227" s="94"/>
    </row>
    <row r="228" spans="1:11" s="90" customFormat="1" x14ac:dyDescent="0.25">
      <c r="A228" s="91"/>
      <c r="B228" s="98" t="s">
        <v>266</v>
      </c>
      <c r="C228" s="93" t="s">
        <v>192</v>
      </c>
      <c r="D228" s="94"/>
      <c r="E228" s="99">
        <v>2</v>
      </c>
      <c r="F228" s="99"/>
      <c r="G228" s="96"/>
      <c r="H228" s="96"/>
      <c r="I228" s="107"/>
      <c r="J228" s="175"/>
      <c r="K228" s="94"/>
    </row>
    <row r="229" spans="1:11" s="90" customFormat="1" x14ac:dyDescent="0.25">
      <c r="A229" s="91"/>
      <c r="B229" s="98"/>
      <c r="C229" s="93"/>
      <c r="D229" s="94"/>
      <c r="E229" s="99"/>
      <c r="F229" s="99"/>
      <c r="G229" s="96"/>
      <c r="H229" s="96">
        <f t="shared" ref="H229" si="42">G229*E229</f>
        <v>0</v>
      </c>
      <c r="I229" s="107"/>
      <c r="J229" s="175"/>
      <c r="K229" s="102"/>
    </row>
    <row r="230" spans="1:11" s="90" customFormat="1" x14ac:dyDescent="0.25">
      <c r="A230" s="91"/>
      <c r="B230" s="120" t="s">
        <v>267</v>
      </c>
      <c r="C230" s="93"/>
      <c r="D230" s="94"/>
      <c r="E230" s="99"/>
      <c r="F230" s="99"/>
      <c r="G230" s="96"/>
      <c r="H230" s="96"/>
      <c r="I230" s="107"/>
      <c r="J230" s="175"/>
      <c r="K230" s="94"/>
    </row>
    <row r="231" spans="1:11" s="90" customFormat="1" x14ac:dyDescent="0.25">
      <c r="A231" s="91"/>
      <c r="B231" s="98" t="s">
        <v>268</v>
      </c>
      <c r="C231" s="93" t="s">
        <v>192</v>
      </c>
      <c r="D231" s="94"/>
      <c r="E231" s="99">
        <v>2</v>
      </c>
      <c r="F231" s="99"/>
      <c r="G231" s="96"/>
      <c r="H231" s="96">
        <f t="shared" ref="H231" si="43">G231*E231</f>
        <v>0</v>
      </c>
      <c r="I231" s="107"/>
      <c r="J231" s="175"/>
      <c r="K231" s="102"/>
    </row>
    <row r="232" spans="1:11" s="90" customFormat="1" x14ac:dyDescent="0.25">
      <c r="A232" s="91"/>
      <c r="B232" s="98" t="s">
        <v>269</v>
      </c>
      <c r="C232" s="93" t="s">
        <v>188</v>
      </c>
      <c r="D232" s="94"/>
      <c r="E232" s="99">
        <v>8</v>
      </c>
      <c r="F232" s="99"/>
      <c r="G232" s="96"/>
      <c r="H232" s="96"/>
      <c r="I232" s="107"/>
      <c r="J232" s="175"/>
      <c r="K232" s="94"/>
    </row>
    <row r="233" spans="1:11" s="90" customFormat="1" x14ac:dyDescent="0.25">
      <c r="A233" s="91"/>
      <c r="B233" s="98" t="s">
        <v>270</v>
      </c>
      <c r="C233" s="93" t="s">
        <v>192</v>
      </c>
      <c r="D233" s="94"/>
      <c r="E233" s="99">
        <v>1</v>
      </c>
      <c r="F233" s="99"/>
      <c r="G233" s="96"/>
      <c r="H233" s="96">
        <f t="shared" ref="H233" si="44">E233*G233</f>
        <v>0</v>
      </c>
      <c r="I233" s="107"/>
      <c r="J233" s="175"/>
      <c r="K233" s="102"/>
    </row>
    <row r="234" spans="1:11" s="90" customFormat="1" ht="25.5" x14ac:dyDescent="0.25">
      <c r="A234" s="91"/>
      <c r="B234" s="98" t="s">
        <v>271</v>
      </c>
      <c r="C234" s="93" t="s">
        <v>84</v>
      </c>
      <c r="D234" s="94"/>
      <c r="E234" s="99">
        <v>1</v>
      </c>
      <c r="F234" s="99"/>
      <c r="G234" s="96"/>
      <c r="H234" s="96"/>
      <c r="I234" s="107"/>
      <c r="J234" s="175"/>
      <c r="K234" s="94"/>
    </row>
    <row r="235" spans="1:11" s="90" customFormat="1" x14ac:dyDescent="0.25">
      <c r="A235" s="91"/>
      <c r="B235" s="98" t="s">
        <v>272</v>
      </c>
      <c r="C235" s="93" t="s">
        <v>84</v>
      </c>
      <c r="D235" s="94"/>
      <c r="E235" s="99">
        <v>1</v>
      </c>
      <c r="F235" s="99"/>
      <c r="G235" s="96"/>
      <c r="H235" s="96"/>
      <c r="I235" s="107"/>
      <c r="J235" s="175"/>
      <c r="K235" s="94"/>
    </row>
    <row r="236" spans="1:11" s="90" customFormat="1" x14ac:dyDescent="0.25">
      <c r="A236" s="91"/>
      <c r="B236" s="98" t="s">
        <v>273</v>
      </c>
      <c r="C236" s="93" t="s">
        <v>192</v>
      </c>
      <c r="D236" s="94"/>
      <c r="E236" s="99">
        <v>2</v>
      </c>
      <c r="F236" s="99"/>
      <c r="G236" s="96"/>
      <c r="H236" s="96"/>
      <c r="I236" s="107"/>
      <c r="J236" s="175"/>
      <c r="K236" s="94"/>
    </row>
    <row r="237" spans="1:11" s="90" customFormat="1" x14ac:dyDescent="0.25">
      <c r="A237" s="91"/>
      <c r="B237" s="98"/>
      <c r="C237" s="93"/>
      <c r="D237" s="94"/>
      <c r="E237" s="99"/>
      <c r="F237" s="99"/>
      <c r="G237" s="96"/>
      <c r="H237" s="96"/>
      <c r="I237" s="107"/>
      <c r="J237" s="175"/>
      <c r="K237" s="94"/>
    </row>
    <row r="238" spans="1:11" s="90" customFormat="1" x14ac:dyDescent="0.25">
      <c r="A238" s="91" t="s">
        <v>256</v>
      </c>
      <c r="B238" s="104" t="s">
        <v>274</v>
      </c>
      <c r="C238" s="93"/>
      <c r="D238" s="94"/>
      <c r="E238" s="99"/>
      <c r="F238" s="99"/>
      <c r="G238" s="96"/>
      <c r="H238" s="96">
        <f t="shared" ref="H238" si="45">E238*G238</f>
        <v>0</v>
      </c>
      <c r="I238" s="107"/>
      <c r="J238" s="175"/>
      <c r="K238" s="102"/>
    </row>
    <row r="239" spans="1:11" s="90" customFormat="1" x14ac:dyDescent="0.25">
      <c r="A239" s="91"/>
      <c r="B239" s="104"/>
      <c r="C239" s="93"/>
      <c r="D239" s="94"/>
      <c r="E239" s="99"/>
      <c r="F239" s="99"/>
      <c r="G239" s="96"/>
      <c r="H239" s="96"/>
      <c r="I239" s="94"/>
      <c r="J239" s="175"/>
      <c r="K239" s="94"/>
    </row>
    <row r="240" spans="1:11" s="124" customFormat="1" ht="12.75" x14ac:dyDescent="0.2">
      <c r="A240" s="91"/>
      <c r="B240" s="98" t="s">
        <v>275</v>
      </c>
      <c r="C240" s="93"/>
      <c r="D240" s="94"/>
      <c r="E240" s="99"/>
      <c r="F240" s="99"/>
      <c r="G240" s="96"/>
      <c r="H240" s="96"/>
      <c r="J240" s="175"/>
    </row>
    <row r="241" spans="1:11" s="124" customFormat="1" ht="12.75" x14ac:dyDescent="0.2">
      <c r="A241" s="91"/>
      <c r="B241" s="98" t="s">
        <v>276</v>
      </c>
      <c r="C241" s="93"/>
      <c r="D241" s="94"/>
      <c r="E241" s="99"/>
      <c r="F241" s="99"/>
      <c r="G241" s="96"/>
      <c r="H241" s="96"/>
      <c r="J241" s="175"/>
    </row>
    <row r="242" spans="1:11" s="124" customFormat="1" ht="12.75" x14ac:dyDescent="0.2">
      <c r="A242" s="91"/>
      <c r="B242" s="98" t="s">
        <v>277</v>
      </c>
      <c r="C242" s="93"/>
      <c r="D242" s="94"/>
      <c r="E242" s="99"/>
      <c r="F242" s="99"/>
      <c r="G242" s="96"/>
      <c r="H242" s="96"/>
      <c r="J242" s="175"/>
    </row>
    <row r="243" spans="1:11" s="124" customFormat="1" ht="12.75" x14ac:dyDescent="0.2">
      <c r="A243" s="91"/>
      <c r="B243" s="98" t="s">
        <v>253</v>
      </c>
      <c r="C243" s="93" t="s">
        <v>192</v>
      </c>
      <c r="D243" s="94"/>
      <c r="E243" s="99">
        <v>2</v>
      </c>
      <c r="F243" s="99"/>
      <c r="G243" s="96"/>
      <c r="H243" s="96"/>
      <c r="J243" s="175"/>
    </row>
    <row r="244" spans="1:11" s="124" customFormat="1" ht="12.75" x14ac:dyDescent="0.2">
      <c r="A244" s="91"/>
      <c r="B244" s="98" t="s">
        <v>278</v>
      </c>
      <c r="C244" s="93" t="s">
        <v>84</v>
      </c>
      <c r="D244" s="94"/>
      <c r="E244" s="99">
        <v>1</v>
      </c>
      <c r="F244" s="99"/>
      <c r="G244" s="96"/>
      <c r="H244" s="96"/>
      <c r="J244" s="175"/>
    </row>
    <row r="245" spans="1:11" s="124" customFormat="1" ht="12.75" x14ac:dyDescent="0.2">
      <c r="A245" s="91"/>
      <c r="B245" s="98" t="s">
        <v>279</v>
      </c>
      <c r="C245" s="93" t="s">
        <v>192</v>
      </c>
      <c r="D245" s="94"/>
      <c r="E245" s="99">
        <v>2</v>
      </c>
      <c r="F245" s="99"/>
      <c r="G245" s="96"/>
      <c r="H245" s="96"/>
      <c r="J245" s="175"/>
    </row>
    <row r="246" spans="1:11" s="124" customFormat="1" ht="12.75" x14ac:dyDescent="0.2">
      <c r="A246" s="91"/>
      <c r="B246" s="98" t="s">
        <v>280</v>
      </c>
      <c r="C246" s="93" t="s">
        <v>192</v>
      </c>
      <c r="D246" s="94"/>
      <c r="E246" s="99">
        <v>5</v>
      </c>
      <c r="F246" s="99"/>
      <c r="G246" s="96"/>
      <c r="H246" s="96"/>
      <c r="J246" s="175"/>
    </row>
    <row r="247" spans="1:11" s="124" customFormat="1" ht="12.75" x14ac:dyDescent="0.2">
      <c r="A247" s="91"/>
      <c r="B247" s="98" t="s">
        <v>281</v>
      </c>
      <c r="C247" s="93" t="s">
        <v>192</v>
      </c>
      <c r="D247" s="94"/>
      <c r="E247" s="99">
        <v>4</v>
      </c>
      <c r="F247" s="99"/>
      <c r="G247" s="96"/>
      <c r="H247" s="96"/>
      <c r="J247" s="175"/>
    </row>
    <row r="248" spans="1:11" s="124" customFormat="1" ht="12.75" x14ac:dyDescent="0.2">
      <c r="A248" s="91"/>
      <c r="B248" s="98" t="s">
        <v>282</v>
      </c>
      <c r="C248" s="93" t="s">
        <v>192</v>
      </c>
      <c r="D248" s="94"/>
      <c r="E248" s="99">
        <v>1</v>
      </c>
      <c r="F248" s="99"/>
      <c r="G248" s="96"/>
      <c r="H248" s="96"/>
      <c r="J248" s="175"/>
    </row>
    <row r="249" spans="1:11" s="124" customFormat="1" ht="12.75" x14ac:dyDescent="0.2">
      <c r="A249" s="91"/>
      <c r="B249" s="98" t="s">
        <v>283</v>
      </c>
      <c r="C249" s="93" t="s">
        <v>192</v>
      </c>
      <c r="D249" s="94"/>
      <c r="E249" s="99">
        <v>2</v>
      </c>
      <c r="F249" s="99"/>
      <c r="G249" s="96"/>
      <c r="H249" s="96"/>
      <c r="J249" s="175"/>
    </row>
    <row r="250" spans="1:11" s="124" customFormat="1" ht="18" customHeight="1" x14ac:dyDescent="0.2">
      <c r="A250" s="91"/>
      <c r="B250" s="98" t="s">
        <v>284</v>
      </c>
      <c r="C250" s="93" t="s">
        <v>84</v>
      </c>
      <c r="D250" s="94"/>
      <c r="E250" s="99">
        <v>2</v>
      </c>
      <c r="F250" s="99"/>
      <c r="G250" s="96"/>
      <c r="H250" s="96"/>
      <c r="J250" s="175"/>
    </row>
    <row r="251" spans="1:11" s="124" customFormat="1" ht="25.5" x14ac:dyDescent="0.2">
      <c r="A251" s="91"/>
      <c r="B251" s="98" t="s">
        <v>285</v>
      </c>
      <c r="C251" s="93" t="s">
        <v>192</v>
      </c>
      <c r="D251" s="94"/>
      <c r="E251" s="99">
        <v>2</v>
      </c>
      <c r="F251" s="99"/>
      <c r="G251" s="96"/>
      <c r="H251" s="96"/>
      <c r="J251" s="175"/>
    </row>
    <row r="252" spans="1:11" s="90" customFormat="1" ht="25.5" x14ac:dyDescent="0.25">
      <c r="A252" s="91"/>
      <c r="B252" s="98" t="s">
        <v>286</v>
      </c>
      <c r="C252" s="93" t="s">
        <v>84</v>
      </c>
      <c r="D252" s="94"/>
      <c r="E252" s="99">
        <v>1</v>
      </c>
      <c r="F252" s="99"/>
      <c r="G252" s="96"/>
      <c r="H252" s="96"/>
      <c r="I252" s="107"/>
      <c r="J252" s="175"/>
      <c r="K252" s="94"/>
    </row>
    <row r="253" spans="1:11" s="90" customFormat="1" ht="25.5" x14ac:dyDescent="0.25">
      <c r="A253" s="91"/>
      <c r="B253" s="98" t="s">
        <v>287</v>
      </c>
      <c r="C253" s="93" t="s">
        <v>84</v>
      </c>
      <c r="D253" s="94"/>
      <c r="E253" s="99">
        <v>1</v>
      </c>
      <c r="F253" s="99"/>
      <c r="G253" s="96"/>
      <c r="H253" s="96"/>
      <c r="I253" s="94"/>
      <c r="J253" s="175"/>
      <c r="K253" s="94"/>
    </row>
    <row r="254" spans="1:11" s="124" customFormat="1" ht="12.75" x14ac:dyDescent="0.2">
      <c r="A254" s="91"/>
      <c r="B254" s="98"/>
      <c r="C254" s="93"/>
      <c r="D254" s="94"/>
      <c r="E254" s="99"/>
      <c r="F254" s="99"/>
      <c r="G254" s="96"/>
      <c r="H254" s="96"/>
      <c r="J254" s="175"/>
    </row>
    <row r="255" spans="1:11" s="90" customFormat="1" ht="25.5" x14ac:dyDescent="0.25">
      <c r="A255" s="91"/>
      <c r="B255" s="98" t="s">
        <v>288</v>
      </c>
      <c r="C255" s="93"/>
      <c r="D255" s="94"/>
      <c r="E255" s="99"/>
      <c r="F255" s="99"/>
      <c r="G255" s="96"/>
      <c r="H255" s="96"/>
      <c r="I255" s="107"/>
      <c r="J255" s="175"/>
      <c r="K255" s="94"/>
    </row>
    <row r="256" spans="1:11" s="90" customFormat="1" x14ac:dyDescent="0.25">
      <c r="A256" s="91"/>
      <c r="B256" s="98" t="s">
        <v>289</v>
      </c>
      <c r="C256" s="93" t="s">
        <v>188</v>
      </c>
      <c r="D256" s="94"/>
      <c r="E256" s="99">
        <v>30</v>
      </c>
      <c r="F256" s="99"/>
      <c r="G256" s="96"/>
      <c r="H256" s="96">
        <f>G256*E256</f>
        <v>0</v>
      </c>
      <c r="I256" s="107"/>
      <c r="J256" s="175"/>
      <c r="K256" s="102"/>
    </row>
    <row r="257" spans="1:11" s="90" customFormat="1" x14ac:dyDescent="0.25">
      <c r="A257" s="91"/>
      <c r="B257" s="98" t="s">
        <v>290</v>
      </c>
      <c r="C257" s="93" t="s">
        <v>188</v>
      </c>
      <c r="D257" s="94"/>
      <c r="E257" s="99">
        <v>20</v>
      </c>
      <c r="F257" s="99"/>
      <c r="G257" s="96"/>
      <c r="H257" s="96">
        <f>G257*E257</f>
        <v>0</v>
      </c>
      <c r="I257" s="107"/>
      <c r="J257" s="175"/>
      <c r="K257" s="102"/>
    </row>
    <row r="258" spans="1:11" s="90" customFormat="1" x14ac:dyDescent="0.25">
      <c r="A258" s="91"/>
      <c r="B258" s="98" t="s">
        <v>291</v>
      </c>
      <c r="C258" s="93" t="s">
        <v>188</v>
      </c>
      <c r="D258" s="94"/>
      <c r="E258" s="99">
        <v>20</v>
      </c>
      <c r="F258" s="99"/>
      <c r="G258" s="96"/>
      <c r="H258" s="96">
        <f>G258*E258</f>
        <v>0</v>
      </c>
      <c r="I258" s="107"/>
      <c r="J258" s="175"/>
      <c r="K258" s="102"/>
    </row>
    <row r="259" spans="1:11" s="124" customFormat="1" ht="12.75" x14ac:dyDescent="0.2">
      <c r="A259" s="91"/>
      <c r="B259" s="98" t="s">
        <v>292</v>
      </c>
      <c r="C259" s="93" t="s">
        <v>84</v>
      </c>
      <c r="D259" s="94"/>
      <c r="E259" s="99"/>
      <c r="F259" s="99"/>
      <c r="G259" s="96"/>
      <c r="H259" s="96"/>
      <c r="J259" s="175"/>
    </row>
    <row r="260" spans="1:11" s="90" customFormat="1" x14ac:dyDescent="0.25">
      <c r="A260" s="91"/>
      <c r="B260" s="98" t="s">
        <v>289</v>
      </c>
      <c r="C260" s="93" t="s">
        <v>188</v>
      </c>
      <c r="D260" s="94"/>
      <c r="E260" s="99">
        <v>30</v>
      </c>
      <c r="F260" s="99"/>
      <c r="G260" s="96"/>
      <c r="H260" s="96">
        <f>G260*E260</f>
        <v>0</v>
      </c>
      <c r="I260" s="107"/>
      <c r="J260" s="175"/>
      <c r="K260" s="102"/>
    </row>
    <row r="261" spans="1:11" s="90" customFormat="1" x14ac:dyDescent="0.25">
      <c r="A261" s="91"/>
      <c r="B261" s="98" t="s">
        <v>290</v>
      </c>
      <c r="C261" s="93" t="s">
        <v>188</v>
      </c>
      <c r="D261" s="94"/>
      <c r="E261" s="99">
        <v>20</v>
      </c>
      <c r="F261" s="99"/>
      <c r="G261" s="96"/>
      <c r="H261" s="96">
        <f>G261*E261</f>
        <v>0</v>
      </c>
      <c r="I261" s="107"/>
      <c r="J261" s="175"/>
      <c r="K261" s="102"/>
    </row>
    <row r="262" spans="1:11" s="90" customFormat="1" x14ac:dyDescent="0.25">
      <c r="A262" s="91"/>
      <c r="B262" s="98" t="s">
        <v>291</v>
      </c>
      <c r="C262" s="93" t="s">
        <v>188</v>
      </c>
      <c r="D262" s="94"/>
      <c r="E262" s="99">
        <v>20</v>
      </c>
      <c r="F262" s="99"/>
      <c r="G262" s="96"/>
      <c r="H262" s="96">
        <f>G262*E262</f>
        <v>0</v>
      </c>
      <c r="I262" s="107"/>
      <c r="J262" s="175"/>
      <c r="K262" s="102"/>
    </row>
    <row r="263" spans="1:11" s="124" customFormat="1" ht="12.75" x14ac:dyDescent="0.2">
      <c r="A263" s="91"/>
      <c r="B263" s="104"/>
      <c r="C263" s="93"/>
      <c r="D263" s="94"/>
      <c r="E263" s="99"/>
      <c r="F263" s="99"/>
      <c r="G263" s="96"/>
      <c r="H263" s="96"/>
      <c r="J263" s="175"/>
    </row>
    <row r="264" spans="1:11" s="90" customFormat="1" x14ac:dyDescent="0.25">
      <c r="A264" s="91" t="s">
        <v>293</v>
      </c>
      <c r="B264" s="104" t="s">
        <v>294</v>
      </c>
      <c r="C264" s="93"/>
      <c r="D264" s="94"/>
      <c r="E264" s="99"/>
      <c r="F264" s="99"/>
      <c r="G264" s="96"/>
      <c r="H264" s="96">
        <f t="shared" ref="H264" si="46">E264*G264</f>
        <v>0</v>
      </c>
      <c r="I264" s="107"/>
      <c r="J264" s="175"/>
      <c r="K264" s="102"/>
    </row>
    <row r="265" spans="1:11" s="90" customFormat="1" x14ac:dyDescent="0.25">
      <c r="A265" s="91"/>
      <c r="B265" s="104"/>
      <c r="C265" s="93"/>
      <c r="D265" s="94"/>
      <c r="E265" s="99"/>
      <c r="F265" s="99"/>
      <c r="G265" s="96"/>
      <c r="H265" s="96"/>
      <c r="I265" s="94"/>
      <c r="J265" s="175"/>
      <c r="K265" s="94"/>
    </row>
    <row r="266" spans="1:11" s="90" customFormat="1" x14ac:dyDescent="0.25">
      <c r="A266" s="91"/>
      <c r="B266" s="98" t="s">
        <v>294</v>
      </c>
      <c r="C266" s="93" t="s">
        <v>84</v>
      </c>
      <c r="D266" s="94"/>
      <c r="E266" s="99">
        <v>1</v>
      </c>
      <c r="F266" s="99"/>
      <c r="G266" s="96"/>
      <c r="H266" s="96"/>
      <c r="I266" s="94"/>
      <c r="J266" s="175"/>
      <c r="K266" s="94"/>
    </row>
    <row r="267" spans="1:11" s="90" customFormat="1" x14ac:dyDescent="0.25">
      <c r="A267" s="91"/>
      <c r="B267" s="98" t="s">
        <v>295</v>
      </c>
      <c r="C267" s="93" t="s">
        <v>84</v>
      </c>
      <c r="D267" s="94"/>
      <c r="E267" s="99">
        <v>1</v>
      </c>
      <c r="F267" s="99"/>
      <c r="G267" s="96"/>
      <c r="H267" s="96"/>
      <c r="I267" s="94"/>
      <c r="J267" s="175"/>
      <c r="K267" s="94"/>
    </row>
    <row r="268" spans="1:11" s="90" customFormat="1" x14ac:dyDescent="0.25">
      <c r="A268" s="91"/>
      <c r="B268" s="98" t="s">
        <v>296</v>
      </c>
      <c r="C268" s="93" t="s">
        <v>84</v>
      </c>
      <c r="D268" s="94"/>
      <c r="E268" s="99">
        <v>1</v>
      </c>
      <c r="F268" s="99"/>
      <c r="G268" s="96"/>
      <c r="H268" s="96"/>
      <c r="I268" s="94"/>
      <c r="J268" s="175"/>
      <c r="K268" s="94"/>
    </row>
    <row r="269" spans="1:11" s="90" customFormat="1" x14ac:dyDescent="0.25">
      <c r="A269" s="91"/>
      <c r="B269" s="104"/>
      <c r="C269" s="93"/>
      <c r="D269" s="94"/>
      <c r="E269" s="99"/>
      <c r="F269" s="99"/>
      <c r="G269" s="96"/>
      <c r="H269" s="96"/>
      <c r="I269" s="94"/>
      <c r="J269" s="175"/>
      <c r="K269" s="94"/>
    </row>
    <row r="270" spans="1:11" s="90" customFormat="1" x14ac:dyDescent="0.25">
      <c r="A270" s="91" t="s">
        <v>297</v>
      </c>
      <c r="B270" s="104" t="s">
        <v>298</v>
      </c>
      <c r="C270" s="93"/>
      <c r="D270" s="94"/>
      <c r="E270" s="99"/>
      <c r="F270" s="99"/>
      <c r="G270" s="96"/>
      <c r="H270" s="96">
        <f t="shared" ref="H270" si="47">E270*G270</f>
        <v>0</v>
      </c>
      <c r="I270" s="107"/>
      <c r="J270" s="175"/>
      <c r="K270" s="102"/>
    </row>
    <row r="271" spans="1:11" s="90" customFormat="1" x14ac:dyDescent="0.25">
      <c r="A271" s="91"/>
      <c r="B271" s="104"/>
      <c r="C271" s="93"/>
      <c r="D271" s="94"/>
      <c r="E271" s="99"/>
      <c r="F271" s="99"/>
      <c r="G271" s="96"/>
      <c r="H271" s="96"/>
      <c r="I271" s="94"/>
      <c r="J271" s="175"/>
      <c r="K271" s="94"/>
    </row>
    <row r="272" spans="1:11" s="90" customFormat="1" ht="25.5" x14ac:dyDescent="0.25">
      <c r="A272" s="91"/>
      <c r="B272" s="98" t="s">
        <v>299</v>
      </c>
      <c r="C272" s="93" t="s">
        <v>84</v>
      </c>
      <c r="D272" s="94"/>
      <c r="E272" s="99">
        <v>1</v>
      </c>
      <c r="F272" s="99"/>
      <c r="G272" s="96"/>
      <c r="H272" s="96"/>
      <c r="I272" s="94"/>
      <c r="J272" s="175"/>
      <c r="K272" s="94"/>
    </row>
    <row r="273" spans="1:11" s="90" customFormat="1" x14ac:dyDescent="0.25">
      <c r="A273" s="91"/>
      <c r="B273" s="104"/>
      <c r="C273" s="93"/>
      <c r="D273" s="94"/>
      <c r="E273" s="99"/>
      <c r="F273" s="99"/>
      <c r="G273" s="96"/>
      <c r="H273" s="96"/>
      <c r="I273" s="94"/>
      <c r="J273" s="179"/>
      <c r="K273" s="94"/>
    </row>
    <row r="274" spans="1:11" s="90" customFormat="1" x14ac:dyDescent="0.25">
      <c r="A274" s="116" t="s">
        <v>300</v>
      </c>
      <c r="B274" s="117" t="s">
        <v>301</v>
      </c>
      <c r="C274" s="116"/>
      <c r="D274" s="87"/>
      <c r="E274" s="118"/>
      <c r="F274" s="118"/>
      <c r="G274" s="116"/>
      <c r="H274" s="116"/>
      <c r="I274" s="87"/>
      <c r="J274" s="114"/>
      <c r="K274" s="87"/>
    </row>
    <row r="275" spans="1:11" s="90" customFormat="1" x14ac:dyDescent="0.25">
      <c r="A275" s="91"/>
      <c r="B275" s="104"/>
      <c r="C275" s="93"/>
      <c r="D275" s="94"/>
      <c r="E275" s="99"/>
      <c r="F275" s="99"/>
      <c r="G275" s="96"/>
      <c r="H275" s="96"/>
      <c r="I275" s="107"/>
      <c r="J275" s="174"/>
      <c r="K275" s="94"/>
    </row>
    <row r="276" spans="1:11" s="90" customFormat="1" x14ac:dyDescent="0.25">
      <c r="A276" s="91" t="s">
        <v>302</v>
      </c>
      <c r="B276" s="104" t="s">
        <v>303</v>
      </c>
      <c r="C276" s="93"/>
      <c r="D276" s="94"/>
      <c r="E276" s="99"/>
      <c r="F276" s="99"/>
      <c r="G276" s="96"/>
      <c r="H276" s="96">
        <f t="shared" ref="H276" si="48">E276*G276</f>
        <v>0</v>
      </c>
      <c r="I276" s="107"/>
      <c r="J276" s="175"/>
      <c r="K276" s="102"/>
    </row>
    <row r="277" spans="1:11" s="90" customFormat="1" x14ac:dyDescent="0.25">
      <c r="A277" s="91"/>
      <c r="B277" s="104"/>
      <c r="C277" s="93"/>
      <c r="D277" s="94"/>
      <c r="E277" s="99"/>
      <c r="F277" s="99"/>
      <c r="G277" s="96"/>
      <c r="H277" s="96"/>
      <c r="I277" s="107"/>
      <c r="J277" s="175"/>
      <c r="K277" s="94"/>
    </row>
    <row r="278" spans="1:11" s="90" customFormat="1" x14ac:dyDescent="0.25">
      <c r="A278" s="91"/>
      <c r="B278" s="98" t="s">
        <v>304</v>
      </c>
      <c r="C278" s="93" t="s">
        <v>84</v>
      </c>
      <c r="D278" s="94"/>
      <c r="E278" s="99">
        <v>1</v>
      </c>
      <c r="F278" s="99"/>
      <c r="G278" s="96"/>
      <c r="H278" s="96">
        <f t="shared" ref="H278" si="49">G278*E278</f>
        <v>0</v>
      </c>
      <c r="I278" s="107"/>
      <c r="J278" s="175"/>
      <c r="K278" s="102"/>
    </row>
    <row r="279" spans="1:11" s="90" customFormat="1" ht="25.5" x14ac:dyDescent="0.25">
      <c r="A279" s="91"/>
      <c r="B279" s="98" t="s">
        <v>221</v>
      </c>
      <c r="C279" s="93"/>
      <c r="D279" s="94"/>
      <c r="E279" s="95"/>
      <c r="F279" s="95"/>
      <c r="G279" s="96"/>
      <c r="H279" s="96"/>
      <c r="I279" s="107"/>
      <c r="J279" s="175"/>
      <c r="K279" s="94"/>
    </row>
    <row r="280" spans="1:11" s="90" customFormat="1" x14ac:dyDescent="0.25">
      <c r="A280" s="91"/>
      <c r="B280" s="98" t="s">
        <v>222</v>
      </c>
      <c r="C280" s="93" t="s">
        <v>188</v>
      </c>
      <c r="D280" s="94"/>
      <c r="E280" s="121">
        <f>(135+10+4+130+24+10+38)*1.1</f>
        <v>386.1</v>
      </c>
      <c r="F280" s="121"/>
      <c r="G280" s="96"/>
      <c r="H280" s="96">
        <f t="shared" ref="H280:H288" si="50">G280*E280</f>
        <v>0</v>
      </c>
      <c r="I280" s="107"/>
      <c r="J280" s="175"/>
      <c r="K280" s="102"/>
    </row>
    <row r="281" spans="1:11" s="90" customFormat="1" x14ac:dyDescent="0.25">
      <c r="A281" s="91"/>
      <c r="B281" s="98" t="s">
        <v>223</v>
      </c>
      <c r="C281" s="93" t="s">
        <v>188</v>
      </c>
      <c r="D281" s="94"/>
      <c r="E281" s="121">
        <f>(95+9+6+104+12+10+73+12+5)*1.1</f>
        <v>358.6</v>
      </c>
      <c r="F281" s="121"/>
      <c r="G281" s="96"/>
      <c r="H281" s="96">
        <f t="shared" si="50"/>
        <v>0</v>
      </c>
      <c r="I281" s="107"/>
      <c r="J281" s="175"/>
      <c r="K281" s="102"/>
    </row>
    <row r="282" spans="1:11" s="90" customFormat="1" x14ac:dyDescent="0.25">
      <c r="A282" s="91"/>
      <c r="B282" s="98" t="s">
        <v>224</v>
      </c>
      <c r="C282" s="93" t="s">
        <v>188</v>
      </c>
      <c r="D282" s="94"/>
      <c r="E282" s="121">
        <f>(1+33)*1.1</f>
        <v>37.400000000000006</v>
      </c>
      <c r="F282" s="121"/>
      <c r="G282" s="96"/>
      <c r="H282" s="96">
        <f t="shared" si="50"/>
        <v>0</v>
      </c>
      <c r="I282" s="107"/>
      <c r="J282" s="175"/>
      <c r="K282" s="102"/>
    </row>
    <row r="283" spans="1:11" s="90" customFormat="1" x14ac:dyDescent="0.25">
      <c r="A283" s="91"/>
      <c r="B283" s="98" t="s">
        <v>225</v>
      </c>
      <c r="C283" s="93" t="s">
        <v>188</v>
      </c>
      <c r="D283" s="94"/>
      <c r="E283" s="121">
        <f>(3+19)*1.1</f>
        <v>24.200000000000003</v>
      </c>
      <c r="F283" s="121"/>
      <c r="G283" s="96"/>
      <c r="H283" s="96">
        <f t="shared" si="50"/>
        <v>0</v>
      </c>
      <c r="I283" s="107"/>
      <c r="J283" s="175"/>
      <c r="K283" s="102"/>
    </row>
    <row r="284" spans="1:11" s="90" customFormat="1" x14ac:dyDescent="0.25">
      <c r="A284" s="91"/>
      <c r="B284" s="98" t="s">
        <v>226</v>
      </c>
      <c r="C284" s="93" t="s">
        <v>188</v>
      </c>
      <c r="D284" s="94"/>
      <c r="E284" s="121">
        <f>(48+24+35+10+4+15)*1.1</f>
        <v>149.60000000000002</v>
      </c>
      <c r="F284" s="121"/>
      <c r="G284" s="96"/>
      <c r="H284" s="96">
        <f t="shared" si="50"/>
        <v>0</v>
      </c>
      <c r="I284" s="107"/>
      <c r="J284" s="175"/>
      <c r="K284" s="102"/>
    </row>
    <row r="285" spans="1:11" s="90" customFormat="1" x14ac:dyDescent="0.25">
      <c r="A285" s="91"/>
      <c r="B285" s="98" t="s">
        <v>227</v>
      </c>
      <c r="C285" s="93" t="s">
        <v>188</v>
      </c>
      <c r="D285" s="94"/>
      <c r="E285" s="121">
        <f>(38+47+30)*1.1</f>
        <v>126.50000000000001</v>
      </c>
      <c r="F285" s="121"/>
      <c r="G285" s="96"/>
      <c r="H285" s="96">
        <f t="shared" si="50"/>
        <v>0</v>
      </c>
      <c r="I285" s="107"/>
      <c r="J285" s="175"/>
      <c r="K285" s="102"/>
    </row>
    <row r="286" spans="1:11" s="90" customFormat="1" x14ac:dyDescent="0.25">
      <c r="A286" s="91"/>
      <c r="B286" s="98" t="s">
        <v>228</v>
      </c>
      <c r="C286" s="93" t="s">
        <v>188</v>
      </c>
      <c r="D286" s="94"/>
      <c r="E286" s="121">
        <f>(61+22+47+4+19)*1.1</f>
        <v>168.3</v>
      </c>
      <c r="F286" s="121"/>
      <c r="G286" s="96"/>
      <c r="H286" s="96">
        <f t="shared" si="50"/>
        <v>0</v>
      </c>
      <c r="I286" s="107"/>
      <c r="J286" s="175"/>
      <c r="K286" s="102"/>
    </row>
    <row r="287" spans="1:11" s="90" customFormat="1" x14ac:dyDescent="0.25">
      <c r="A287" s="91"/>
      <c r="B287" s="98" t="s">
        <v>229</v>
      </c>
      <c r="C287" s="93" t="s">
        <v>188</v>
      </c>
      <c r="D287" s="94"/>
      <c r="E287" s="121">
        <f>(7+7)*1.1</f>
        <v>15.400000000000002</v>
      </c>
      <c r="F287" s="121"/>
      <c r="G287" s="96"/>
      <c r="H287" s="96">
        <f t="shared" si="50"/>
        <v>0</v>
      </c>
      <c r="I287" s="107"/>
      <c r="J287" s="175"/>
      <c r="K287" s="102"/>
    </row>
    <row r="288" spans="1:11" s="90" customFormat="1" x14ac:dyDescent="0.25">
      <c r="A288" s="91"/>
      <c r="B288" s="98" t="s">
        <v>230</v>
      </c>
      <c r="C288" s="93" t="s">
        <v>188</v>
      </c>
      <c r="D288" s="94"/>
      <c r="E288" s="121">
        <f>(14+15)*1.1</f>
        <v>31.900000000000002</v>
      </c>
      <c r="F288" s="121"/>
      <c r="G288" s="96"/>
      <c r="H288" s="96">
        <f t="shared" si="50"/>
        <v>0</v>
      </c>
      <c r="I288" s="107"/>
      <c r="J288" s="175"/>
      <c r="K288" s="102"/>
    </row>
    <row r="289" spans="1:11" s="90" customFormat="1" x14ac:dyDescent="0.25">
      <c r="A289" s="91"/>
      <c r="B289" s="98"/>
      <c r="C289" s="93"/>
      <c r="D289" s="94"/>
      <c r="E289" s="95"/>
      <c r="F289" s="95"/>
      <c r="G289" s="96"/>
      <c r="H289" s="96"/>
      <c r="I289" s="107"/>
      <c r="J289" s="175"/>
      <c r="K289" s="94"/>
    </row>
    <row r="290" spans="1:11" s="90" customFormat="1" ht="15.75" customHeight="1" x14ac:dyDescent="0.25">
      <c r="A290" s="91"/>
      <c r="B290" s="98" t="s">
        <v>231</v>
      </c>
      <c r="C290" s="93"/>
      <c r="D290" s="94"/>
      <c r="E290" s="95"/>
      <c r="F290" s="95"/>
      <c r="G290" s="96"/>
      <c r="H290" s="96"/>
      <c r="I290" s="107"/>
      <c r="J290" s="175"/>
      <c r="K290" s="94"/>
    </row>
    <row r="291" spans="1:11" s="90" customFormat="1" x14ac:dyDescent="0.25">
      <c r="A291" s="91"/>
      <c r="B291" s="98" t="s">
        <v>232</v>
      </c>
      <c r="C291" s="93" t="s">
        <v>188</v>
      </c>
      <c r="D291" s="94"/>
      <c r="E291" s="121">
        <f t="shared" ref="E291:E299" si="51">E280</f>
        <v>386.1</v>
      </c>
      <c r="F291" s="121"/>
      <c r="G291" s="96"/>
      <c r="H291" s="96">
        <f t="shared" ref="H291:H299" si="52">G291*E291</f>
        <v>0</v>
      </c>
      <c r="I291" s="107"/>
      <c r="J291" s="175"/>
      <c r="K291" s="102"/>
    </row>
    <row r="292" spans="1:11" s="90" customFormat="1" x14ac:dyDescent="0.25">
      <c r="A292" s="91"/>
      <c r="B292" s="98" t="s">
        <v>233</v>
      </c>
      <c r="C292" s="93" t="s">
        <v>188</v>
      </c>
      <c r="D292" s="94"/>
      <c r="E292" s="121">
        <f t="shared" si="51"/>
        <v>358.6</v>
      </c>
      <c r="F292" s="121"/>
      <c r="G292" s="96"/>
      <c r="H292" s="96">
        <f t="shared" si="52"/>
        <v>0</v>
      </c>
      <c r="I292" s="107"/>
      <c r="J292" s="175"/>
      <c r="K292" s="102"/>
    </row>
    <row r="293" spans="1:11" s="90" customFormat="1" x14ac:dyDescent="0.25">
      <c r="A293" s="91"/>
      <c r="B293" s="98" t="s">
        <v>234</v>
      </c>
      <c r="C293" s="93" t="s">
        <v>188</v>
      </c>
      <c r="D293" s="94"/>
      <c r="E293" s="121">
        <f t="shared" si="51"/>
        <v>37.400000000000006</v>
      </c>
      <c r="F293" s="121"/>
      <c r="G293" s="96"/>
      <c r="H293" s="96">
        <f t="shared" si="52"/>
        <v>0</v>
      </c>
      <c r="I293" s="107"/>
      <c r="J293" s="175"/>
      <c r="K293" s="102"/>
    </row>
    <row r="294" spans="1:11" s="90" customFormat="1" x14ac:dyDescent="0.25">
      <c r="A294" s="91"/>
      <c r="B294" s="98" t="s">
        <v>235</v>
      </c>
      <c r="C294" s="93" t="s">
        <v>188</v>
      </c>
      <c r="D294" s="94"/>
      <c r="E294" s="121">
        <f t="shared" si="51"/>
        <v>24.200000000000003</v>
      </c>
      <c r="F294" s="121"/>
      <c r="G294" s="96"/>
      <c r="H294" s="96">
        <f t="shared" si="52"/>
        <v>0</v>
      </c>
      <c r="I294" s="107"/>
      <c r="J294" s="175"/>
      <c r="K294" s="102"/>
    </row>
    <row r="295" spans="1:11" s="90" customFormat="1" x14ac:dyDescent="0.25">
      <c r="A295" s="91"/>
      <c r="B295" s="98" t="s">
        <v>236</v>
      </c>
      <c r="C295" s="93" t="s">
        <v>188</v>
      </c>
      <c r="D295" s="94"/>
      <c r="E295" s="121">
        <f t="shared" si="51"/>
        <v>149.60000000000002</v>
      </c>
      <c r="F295" s="121"/>
      <c r="G295" s="96"/>
      <c r="H295" s="96">
        <f t="shared" si="52"/>
        <v>0</v>
      </c>
      <c r="I295" s="107"/>
      <c r="J295" s="175"/>
      <c r="K295" s="102"/>
    </row>
    <row r="296" spans="1:11" s="90" customFormat="1" x14ac:dyDescent="0.25">
      <c r="A296" s="91"/>
      <c r="B296" s="98" t="s">
        <v>237</v>
      </c>
      <c r="C296" s="93" t="s">
        <v>188</v>
      </c>
      <c r="D296" s="94"/>
      <c r="E296" s="121">
        <f t="shared" si="51"/>
        <v>126.50000000000001</v>
      </c>
      <c r="F296" s="121"/>
      <c r="G296" s="96"/>
      <c r="H296" s="96">
        <f t="shared" si="52"/>
        <v>0</v>
      </c>
      <c r="I296" s="107"/>
      <c r="J296" s="175"/>
      <c r="K296" s="102"/>
    </row>
    <row r="297" spans="1:11" s="90" customFormat="1" x14ac:dyDescent="0.25">
      <c r="A297" s="91"/>
      <c r="B297" s="98" t="s">
        <v>238</v>
      </c>
      <c r="C297" s="93" t="s">
        <v>188</v>
      </c>
      <c r="D297" s="94"/>
      <c r="E297" s="121">
        <f t="shared" si="51"/>
        <v>168.3</v>
      </c>
      <c r="F297" s="121"/>
      <c r="G297" s="96"/>
      <c r="H297" s="96">
        <f t="shared" si="52"/>
        <v>0</v>
      </c>
      <c r="I297" s="107"/>
      <c r="J297" s="175"/>
      <c r="K297" s="102"/>
    </row>
    <row r="298" spans="1:11" s="90" customFormat="1" x14ac:dyDescent="0.25">
      <c r="A298" s="91"/>
      <c r="B298" s="98" t="s">
        <v>239</v>
      </c>
      <c r="C298" s="93" t="s">
        <v>188</v>
      </c>
      <c r="D298" s="94"/>
      <c r="E298" s="121">
        <f t="shared" si="51"/>
        <v>15.400000000000002</v>
      </c>
      <c r="F298" s="121"/>
      <c r="G298" s="96"/>
      <c r="H298" s="96">
        <f t="shared" si="52"/>
        <v>0</v>
      </c>
      <c r="I298" s="107"/>
      <c r="J298" s="175"/>
      <c r="K298" s="102"/>
    </row>
    <row r="299" spans="1:11" s="90" customFormat="1" x14ac:dyDescent="0.25">
      <c r="A299" s="91"/>
      <c r="B299" s="98" t="s">
        <v>240</v>
      </c>
      <c r="C299" s="93" t="s">
        <v>188</v>
      </c>
      <c r="D299" s="94"/>
      <c r="E299" s="121">
        <f t="shared" si="51"/>
        <v>31.900000000000002</v>
      </c>
      <c r="F299" s="121"/>
      <c r="G299" s="96"/>
      <c r="H299" s="96">
        <f t="shared" si="52"/>
        <v>0</v>
      </c>
      <c r="I299" s="107"/>
      <c r="J299" s="175"/>
      <c r="K299" s="102"/>
    </row>
    <row r="300" spans="1:11" s="90" customFormat="1" x14ac:dyDescent="0.25">
      <c r="A300" s="91"/>
      <c r="B300" s="98"/>
      <c r="C300" s="93"/>
      <c r="D300" s="94"/>
      <c r="E300" s="95"/>
      <c r="F300" s="95"/>
      <c r="G300" s="96"/>
      <c r="H300" s="96"/>
      <c r="I300" s="107"/>
      <c r="J300" s="175"/>
      <c r="K300" s="94"/>
    </row>
    <row r="301" spans="1:11" s="90" customFormat="1" x14ac:dyDescent="0.25">
      <c r="A301" s="91" t="s">
        <v>305</v>
      </c>
      <c r="B301" s="104" t="s">
        <v>306</v>
      </c>
      <c r="C301" s="93"/>
      <c r="D301" s="94"/>
      <c r="E301" s="95"/>
      <c r="F301" s="95"/>
      <c r="G301" s="96"/>
      <c r="H301" s="96">
        <f t="shared" ref="H301" si="53">E301*G301</f>
        <v>0</v>
      </c>
      <c r="I301" s="107"/>
      <c r="J301" s="175"/>
      <c r="K301" s="102"/>
    </row>
    <row r="302" spans="1:11" s="90" customFormat="1" x14ac:dyDescent="0.25">
      <c r="A302" s="91"/>
      <c r="B302" s="104"/>
      <c r="C302" s="93"/>
      <c r="D302" s="94"/>
      <c r="E302" s="95"/>
      <c r="F302" s="95"/>
      <c r="G302" s="96"/>
      <c r="H302" s="96"/>
      <c r="I302" s="107"/>
      <c r="J302" s="175"/>
      <c r="K302" s="102"/>
    </row>
    <row r="303" spans="1:11" s="90" customFormat="1" x14ac:dyDescent="0.25">
      <c r="A303" s="91"/>
      <c r="B303" s="98" t="s">
        <v>307</v>
      </c>
      <c r="C303" s="93" t="s">
        <v>192</v>
      </c>
      <c r="D303" s="94"/>
      <c r="E303" s="121">
        <v>12</v>
      </c>
      <c r="F303" s="121"/>
      <c r="G303" s="96"/>
      <c r="H303" s="96">
        <f>G303*E303</f>
        <v>0</v>
      </c>
      <c r="I303" s="107"/>
      <c r="J303" s="175"/>
      <c r="K303" s="102"/>
    </row>
    <row r="304" spans="1:11" s="90" customFormat="1" x14ac:dyDescent="0.25">
      <c r="A304" s="91"/>
      <c r="B304" s="98" t="s">
        <v>308</v>
      </c>
      <c r="C304" s="93" t="s">
        <v>192</v>
      </c>
      <c r="D304" s="94"/>
      <c r="E304" s="121">
        <v>9</v>
      </c>
      <c r="F304" s="121"/>
      <c r="G304" s="96"/>
      <c r="H304" s="96">
        <f>G304*E304</f>
        <v>0</v>
      </c>
      <c r="I304" s="107"/>
      <c r="J304" s="175"/>
      <c r="K304" s="102"/>
    </row>
    <row r="305" spans="1:11" s="90" customFormat="1" x14ac:dyDescent="0.25">
      <c r="A305" s="91"/>
      <c r="B305" s="98" t="s">
        <v>309</v>
      </c>
      <c r="C305" s="93" t="s">
        <v>192</v>
      </c>
      <c r="D305" s="94"/>
      <c r="E305" s="121">
        <v>9</v>
      </c>
      <c r="F305" s="121"/>
      <c r="G305" s="96"/>
      <c r="H305" s="96"/>
      <c r="I305" s="107"/>
      <c r="J305" s="175"/>
      <c r="K305" s="102"/>
    </row>
    <row r="306" spans="1:11" s="90" customFormat="1" x14ac:dyDescent="0.25">
      <c r="A306" s="91"/>
      <c r="B306" s="98" t="s">
        <v>310</v>
      </c>
      <c r="C306" s="93" t="s">
        <v>192</v>
      </c>
      <c r="D306" s="94"/>
      <c r="E306" s="121">
        <v>3</v>
      </c>
      <c r="F306" s="121"/>
      <c r="G306" s="96"/>
      <c r="H306" s="96"/>
      <c r="I306" s="107"/>
      <c r="J306" s="175"/>
      <c r="K306" s="102"/>
    </row>
    <row r="307" spans="1:11" s="90" customFormat="1" x14ac:dyDescent="0.25">
      <c r="A307" s="91"/>
      <c r="B307" s="98" t="s">
        <v>311</v>
      </c>
      <c r="C307" s="93" t="s">
        <v>192</v>
      </c>
      <c r="D307" s="94"/>
      <c r="E307" s="121">
        <v>3</v>
      </c>
      <c r="F307" s="121"/>
      <c r="G307" s="96"/>
      <c r="H307" s="96">
        <f t="shared" ref="H307:H311" si="54">G307*E307</f>
        <v>0</v>
      </c>
      <c r="I307" s="107"/>
      <c r="J307" s="175"/>
      <c r="K307" s="102"/>
    </row>
    <row r="308" spans="1:11" s="124" customFormat="1" ht="12.75" x14ac:dyDescent="0.2">
      <c r="A308" s="91"/>
      <c r="B308" s="98" t="s">
        <v>277</v>
      </c>
      <c r="C308" s="93"/>
      <c r="D308" s="94"/>
      <c r="E308" s="121"/>
      <c r="F308" s="121"/>
      <c r="G308" s="96"/>
      <c r="H308" s="96"/>
      <c r="J308" s="175"/>
    </row>
    <row r="309" spans="1:11" s="124" customFormat="1" ht="12.75" x14ac:dyDescent="0.2">
      <c r="A309" s="91"/>
      <c r="B309" s="98" t="s">
        <v>253</v>
      </c>
      <c r="C309" s="93"/>
      <c r="D309" s="94"/>
      <c r="E309" s="121"/>
      <c r="F309" s="121"/>
      <c r="G309" s="96"/>
      <c r="H309" s="96"/>
      <c r="J309" s="175"/>
    </row>
    <row r="310" spans="1:11" s="90" customFormat="1" x14ac:dyDescent="0.25">
      <c r="A310" s="91"/>
      <c r="B310" s="98" t="s">
        <v>312</v>
      </c>
      <c r="C310" s="93" t="s">
        <v>84</v>
      </c>
      <c r="D310" s="94"/>
      <c r="E310" s="121">
        <v>6</v>
      </c>
      <c r="F310" s="121"/>
      <c r="G310" s="96"/>
      <c r="H310" s="96">
        <f t="shared" si="54"/>
        <v>0</v>
      </c>
      <c r="I310" s="107"/>
      <c r="J310" s="175"/>
      <c r="K310" s="102"/>
    </row>
    <row r="311" spans="1:11" s="90" customFormat="1" ht="25.5" x14ac:dyDescent="0.25">
      <c r="A311" s="91"/>
      <c r="B311" s="98" t="s">
        <v>313</v>
      </c>
      <c r="C311" s="93" t="s">
        <v>192</v>
      </c>
      <c r="D311" s="94"/>
      <c r="E311" s="121">
        <v>9</v>
      </c>
      <c r="F311" s="121"/>
      <c r="G311" s="96"/>
      <c r="H311" s="96">
        <f t="shared" si="54"/>
        <v>0</v>
      </c>
      <c r="I311" s="107"/>
      <c r="J311" s="175"/>
      <c r="K311" s="102"/>
    </row>
    <row r="312" spans="1:11" s="90" customFormat="1" x14ac:dyDescent="0.25">
      <c r="A312" s="91"/>
      <c r="B312" s="98"/>
      <c r="C312" s="93"/>
      <c r="D312" s="94"/>
      <c r="E312" s="95"/>
      <c r="F312" s="95"/>
      <c r="G312" s="96"/>
      <c r="H312" s="96"/>
      <c r="I312" s="107"/>
      <c r="J312" s="175"/>
      <c r="K312" s="94"/>
    </row>
    <row r="313" spans="1:11" s="90" customFormat="1" x14ac:dyDescent="0.25">
      <c r="A313" s="91"/>
      <c r="B313" s="98"/>
      <c r="C313" s="93"/>
      <c r="D313" s="94"/>
      <c r="E313" s="95"/>
      <c r="F313" s="95"/>
      <c r="G313" s="96"/>
      <c r="H313" s="96">
        <f t="shared" ref="H313" si="55">E313*G313</f>
        <v>0</v>
      </c>
      <c r="I313" s="107"/>
      <c r="J313" s="176"/>
      <c r="K313" s="94"/>
    </row>
    <row r="314" spans="1:11" s="90" customFormat="1" x14ac:dyDescent="0.25">
      <c r="A314" s="116" t="s">
        <v>314</v>
      </c>
      <c r="B314" s="117" t="s">
        <v>315</v>
      </c>
      <c r="C314" s="116"/>
      <c r="D314" s="87"/>
      <c r="E314" s="116"/>
      <c r="F314" s="116"/>
      <c r="G314" s="116"/>
      <c r="H314" s="116"/>
      <c r="I314" s="87"/>
      <c r="J314" s="114"/>
      <c r="K314" s="87"/>
    </row>
    <row r="315" spans="1:11" s="90" customFormat="1" x14ac:dyDescent="0.25">
      <c r="A315" s="91"/>
      <c r="B315" s="98"/>
      <c r="C315" s="93"/>
      <c r="D315" s="94"/>
      <c r="E315" s="95"/>
      <c r="F315" s="95"/>
      <c r="G315" s="96"/>
      <c r="H315" s="96">
        <f t="shared" ref="H315" si="56">E315*G315</f>
        <v>0</v>
      </c>
      <c r="I315" s="107"/>
      <c r="J315" s="180"/>
      <c r="K315" s="94"/>
    </row>
    <row r="316" spans="1:11" s="90" customFormat="1" x14ac:dyDescent="0.25">
      <c r="A316" s="91"/>
      <c r="B316" s="98" t="s">
        <v>316</v>
      </c>
      <c r="C316" s="93" t="s">
        <v>84</v>
      </c>
      <c r="D316" s="94"/>
      <c r="E316" s="121">
        <v>1</v>
      </c>
      <c r="F316" s="121"/>
      <c r="G316" s="96"/>
      <c r="H316" s="96">
        <f t="shared" ref="H316:H317" si="57">G316*E316</f>
        <v>0</v>
      </c>
      <c r="I316" s="107"/>
      <c r="J316" s="181"/>
      <c r="K316" s="102"/>
    </row>
    <row r="317" spans="1:11" s="90" customFormat="1" x14ac:dyDescent="0.25">
      <c r="A317" s="91"/>
      <c r="B317" s="98" t="s">
        <v>317</v>
      </c>
      <c r="C317" s="93" t="s">
        <v>84</v>
      </c>
      <c r="D317" s="94"/>
      <c r="E317" s="121">
        <v>1</v>
      </c>
      <c r="F317" s="121"/>
      <c r="G317" s="96"/>
      <c r="H317" s="96">
        <f t="shared" si="57"/>
        <v>0</v>
      </c>
      <c r="I317" s="107"/>
      <c r="J317" s="181"/>
      <c r="K317" s="102"/>
    </row>
    <row r="318" spans="1:11" s="90" customFormat="1" x14ac:dyDescent="0.25">
      <c r="A318" s="125"/>
      <c r="B318" s="110"/>
      <c r="C318" s="111"/>
      <c r="D318" s="94"/>
      <c r="E318" s="126"/>
      <c r="F318" s="126"/>
      <c r="G318" s="113"/>
      <c r="H318" s="113"/>
      <c r="I318" s="94"/>
      <c r="J318" s="181"/>
      <c r="K318" s="94"/>
    </row>
    <row r="319" spans="1:11" s="90" customFormat="1" x14ac:dyDescent="0.25">
      <c r="A319" s="91"/>
      <c r="B319" s="98"/>
      <c r="C319" s="93"/>
      <c r="D319" s="94"/>
      <c r="E319" s="95"/>
      <c r="F319" s="95"/>
      <c r="G319" s="96"/>
      <c r="H319" s="96">
        <f t="shared" ref="H319" si="58">E319*G319</f>
        <v>0</v>
      </c>
      <c r="I319" s="107"/>
      <c r="J319" s="182"/>
      <c r="K319" s="94"/>
    </row>
    <row r="320" spans="1:11" s="90" customFormat="1" x14ac:dyDescent="0.25">
      <c r="A320" s="116" t="s">
        <v>318</v>
      </c>
      <c r="B320" s="117" t="s">
        <v>319</v>
      </c>
      <c r="C320" s="116"/>
      <c r="D320" s="87"/>
      <c r="E320" s="116"/>
      <c r="F320" s="116"/>
      <c r="G320" s="116"/>
      <c r="H320" s="116"/>
      <c r="I320" s="87"/>
      <c r="J320" s="114"/>
      <c r="K320" s="87"/>
    </row>
    <row r="321" spans="1:11" s="90" customFormat="1" x14ac:dyDescent="0.25">
      <c r="A321" s="91"/>
      <c r="B321" s="98"/>
      <c r="C321" s="93"/>
      <c r="D321" s="94"/>
      <c r="E321" s="95"/>
      <c r="F321" s="95"/>
      <c r="G321" s="96"/>
      <c r="H321" s="96">
        <f t="shared" ref="H321" si="59">E321*G321</f>
        <v>0</v>
      </c>
      <c r="I321" s="107"/>
      <c r="J321" s="180"/>
      <c r="K321" s="94"/>
    </row>
    <row r="322" spans="1:11" s="90" customFormat="1" x14ac:dyDescent="0.25">
      <c r="A322" s="91"/>
      <c r="B322" s="98" t="s">
        <v>320</v>
      </c>
      <c r="C322" s="93" t="s">
        <v>192</v>
      </c>
      <c r="D322" s="94"/>
      <c r="E322" s="121">
        <v>135</v>
      </c>
      <c r="F322" s="121"/>
      <c r="G322" s="96"/>
      <c r="H322" s="96">
        <f>G322*E322</f>
        <v>0</v>
      </c>
      <c r="I322" s="107"/>
      <c r="J322" s="183"/>
      <c r="K322" s="102"/>
    </row>
    <row r="323" spans="1:11" s="90" customFormat="1" x14ac:dyDescent="0.25">
      <c r="A323" s="91"/>
      <c r="B323" s="98" t="s">
        <v>321</v>
      </c>
      <c r="C323" s="93" t="s">
        <v>192</v>
      </c>
      <c r="D323" s="94"/>
      <c r="E323" s="121">
        <v>3</v>
      </c>
      <c r="F323" s="121"/>
      <c r="G323" s="96"/>
      <c r="H323" s="96">
        <f>G323*E323</f>
        <v>0</v>
      </c>
      <c r="I323" s="107"/>
      <c r="J323" s="183"/>
      <c r="K323" s="102"/>
    </row>
    <row r="324" spans="1:11" s="90" customFormat="1" x14ac:dyDescent="0.25">
      <c r="A324" s="91"/>
      <c r="B324" s="98" t="s">
        <v>322</v>
      </c>
      <c r="C324" s="93" t="s">
        <v>192</v>
      </c>
      <c r="D324" s="94"/>
      <c r="E324" s="121">
        <v>135</v>
      </c>
      <c r="F324" s="121"/>
      <c r="G324" s="96"/>
      <c r="H324" s="96">
        <f t="shared" ref="H324:H325" si="60">G324*E324</f>
        <v>0</v>
      </c>
      <c r="I324" s="107"/>
      <c r="J324" s="183"/>
      <c r="K324" s="102"/>
    </row>
    <row r="325" spans="1:11" s="90" customFormat="1" x14ac:dyDescent="0.25">
      <c r="A325" s="91"/>
      <c r="B325" s="98" t="s">
        <v>323</v>
      </c>
      <c r="C325" s="93" t="s">
        <v>192</v>
      </c>
      <c r="D325" s="94"/>
      <c r="E325" s="121">
        <v>3</v>
      </c>
      <c r="F325" s="121"/>
      <c r="G325" s="96"/>
      <c r="H325" s="96">
        <f t="shared" si="60"/>
        <v>0</v>
      </c>
      <c r="I325" s="107"/>
      <c r="J325" s="183"/>
      <c r="K325" s="102"/>
    </row>
    <row r="326" spans="1:11" s="90" customFormat="1" x14ac:dyDescent="0.25">
      <c r="A326" s="125"/>
      <c r="B326" s="110"/>
      <c r="C326" s="111"/>
      <c r="D326" s="94"/>
      <c r="E326" s="126"/>
      <c r="F326" s="126"/>
      <c r="G326" s="113"/>
      <c r="H326" s="113"/>
      <c r="I326" s="94"/>
      <c r="J326" s="184"/>
      <c r="K326" s="94"/>
    </row>
    <row r="327" spans="1:11" s="90" customFormat="1" x14ac:dyDescent="0.25">
      <c r="A327" s="116" t="s">
        <v>324</v>
      </c>
      <c r="B327" s="117" t="s">
        <v>325</v>
      </c>
      <c r="C327" s="116"/>
      <c r="D327" s="87"/>
      <c r="E327" s="116"/>
      <c r="F327" s="116"/>
      <c r="G327" s="116"/>
      <c r="H327" s="116"/>
      <c r="I327" s="87"/>
      <c r="J327" s="114"/>
      <c r="K327" s="87"/>
    </row>
    <row r="328" spans="1:11" s="90" customFormat="1" x14ac:dyDescent="0.25">
      <c r="A328" s="91"/>
      <c r="B328" s="104"/>
      <c r="C328" s="93"/>
      <c r="D328" s="94"/>
      <c r="E328" s="95"/>
      <c r="F328" s="95"/>
      <c r="G328" s="96"/>
      <c r="H328" s="96"/>
      <c r="I328" s="107"/>
      <c r="J328" s="169"/>
      <c r="K328" s="102"/>
    </row>
    <row r="329" spans="1:11" s="90" customFormat="1" x14ac:dyDescent="0.25">
      <c r="A329" s="91" t="s">
        <v>326</v>
      </c>
      <c r="B329" s="104" t="s">
        <v>327</v>
      </c>
      <c r="C329" s="93"/>
      <c r="D329" s="94"/>
      <c r="E329" s="95"/>
      <c r="F329" s="95"/>
      <c r="G329" s="96"/>
      <c r="H329" s="96">
        <f t="shared" ref="H329" si="61">E329*G329</f>
        <v>0</v>
      </c>
      <c r="I329" s="107"/>
      <c r="J329" s="172"/>
      <c r="K329" s="102"/>
    </row>
    <row r="330" spans="1:11" s="90" customFormat="1" x14ac:dyDescent="0.25">
      <c r="A330" s="91"/>
      <c r="B330" s="104"/>
      <c r="C330" s="93"/>
      <c r="D330" s="94"/>
      <c r="E330" s="95"/>
      <c r="F330" s="95"/>
      <c r="G330" s="96"/>
      <c r="H330" s="96"/>
      <c r="I330" s="107"/>
      <c r="J330" s="172"/>
      <c r="K330" s="102"/>
    </row>
    <row r="331" spans="1:11" s="90" customFormat="1" ht="38.25" x14ac:dyDescent="0.25">
      <c r="A331" s="91"/>
      <c r="B331" s="98" t="s">
        <v>328</v>
      </c>
      <c r="C331" s="93" t="s">
        <v>329</v>
      </c>
      <c r="D331" s="94"/>
      <c r="E331" s="95"/>
      <c r="F331" s="95"/>
      <c r="G331" s="96"/>
      <c r="H331" s="96"/>
      <c r="I331" s="107"/>
      <c r="J331" s="172"/>
      <c r="K331" s="102"/>
    </row>
    <row r="332" spans="1:11" s="90" customFormat="1" x14ac:dyDescent="0.25">
      <c r="A332" s="91"/>
      <c r="B332" s="98"/>
      <c r="C332" s="93"/>
      <c r="D332" s="94"/>
      <c r="E332" s="95"/>
      <c r="F332" s="95"/>
      <c r="G332" s="96"/>
      <c r="H332" s="96"/>
      <c r="I332" s="107"/>
      <c r="J332" s="172"/>
      <c r="K332" s="102"/>
    </row>
    <row r="333" spans="1:11" s="90" customFormat="1" ht="25.5" x14ac:dyDescent="0.25">
      <c r="A333" s="91"/>
      <c r="B333" s="98" t="s">
        <v>330</v>
      </c>
      <c r="C333" s="93"/>
      <c r="D333" s="94"/>
      <c r="E333" s="95"/>
      <c r="F333" s="95"/>
      <c r="G333" s="96"/>
      <c r="H333" s="96"/>
      <c r="I333" s="107"/>
      <c r="J333" s="172"/>
      <c r="K333" s="102"/>
    </row>
    <row r="334" spans="1:11" s="90" customFormat="1" x14ac:dyDescent="0.25">
      <c r="A334" s="91"/>
      <c r="B334" s="120" t="s">
        <v>331</v>
      </c>
      <c r="C334" s="93"/>
      <c r="D334" s="94"/>
      <c r="E334" s="95"/>
      <c r="F334" s="95"/>
      <c r="G334" s="96"/>
      <c r="H334" s="96"/>
      <c r="I334" s="107"/>
      <c r="J334" s="172"/>
      <c r="K334" s="102"/>
    </row>
    <row r="335" spans="1:11" s="90" customFormat="1" x14ac:dyDescent="0.25">
      <c r="A335" s="91"/>
      <c r="B335" s="98" t="s">
        <v>332</v>
      </c>
      <c r="C335" s="93" t="s">
        <v>188</v>
      </c>
      <c r="D335" s="94"/>
      <c r="E335" s="121">
        <f>(37+3+1+38+3+2+3)*1.1</f>
        <v>95.7</v>
      </c>
      <c r="F335" s="121"/>
      <c r="G335" s="96"/>
      <c r="H335" s="96">
        <f t="shared" ref="H335:H337" si="62">G335*E335</f>
        <v>0</v>
      </c>
      <c r="I335" s="107"/>
      <c r="J335" s="172"/>
      <c r="K335" s="102"/>
    </row>
    <row r="336" spans="1:11" s="90" customFormat="1" x14ac:dyDescent="0.25">
      <c r="A336" s="91"/>
      <c r="B336" s="98" t="s">
        <v>333</v>
      </c>
      <c r="C336" s="93" t="s">
        <v>188</v>
      </c>
      <c r="D336" s="94"/>
      <c r="E336" s="121">
        <f>(13+1+1+14+1+1)*1.1</f>
        <v>34.1</v>
      </c>
      <c r="F336" s="121"/>
      <c r="G336" s="96"/>
      <c r="H336" s="96">
        <f t="shared" si="62"/>
        <v>0</v>
      </c>
      <c r="I336" s="107"/>
      <c r="J336" s="172"/>
      <c r="K336" s="102"/>
    </row>
    <row r="337" spans="1:11" s="90" customFormat="1" x14ac:dyDescent="0.25">
      <c r="A337" s="91"/>
      <c r="B337" s="98" t="s">
        <v>334</v>
      </c>
      <c r="C337" s="93" t="s">
        <v>188</v>
      </c>
      <c r="D337" s="94"/>
      <c r="E337" s="121">
        <f>(13+1+14+1+1)*1.1</f>
        <v>33</v>
      </c>
      <c r="F337" s="121"/>
      <c r="G337" s="96"/>
      <c r="H337" s="96">
        <f t="shared" si="62"/>
        <v>0</v>
      </c>
      <c r="I337" s="107"/>
      <c r="J337" s="172"/>
      <c r="K337" s="102"/>
    </row>
    <row r="338" spans="1:11" s="90" customFormat="1" x14ac:dyDescent="0.25">
      <c r="A338" s="91"/>
      <c r="B338" s="120" t="s">
        <v>335</v>
      </c>
      <c r="C338" s="93"/>
      <c r="D338" s="94"/>
      <c r="E338" s="95"/>
      <c r="F338" s="95"/>
      <c r="G338" s="96"/>
      <c r="H338" s="96"/>
      <c r="I338" s="107"/>
      <c r="J338" s="172"/>
      <c r="K338" s="102"/>
    </row>
    <row r="339" spans="1:11" s="90" customFormat="1" x14ac:dyDescent="0.25">
      <c r="A339" s="91"/>
      <c r="B339" s="98" t="s">
        <v>336</v>
      </c>
      <c r="C339" s="93" t="s">
        <v>188</v>
      </c>
      <c r="D339" s="94"/>
      <c r="E339" s="121">
        <f>(11+10)*1.1</f>
        <v>23.1</v>
      </c>
      <c r="F339" s="121"/>
      <c r="G339" s="96"/>
      <c r="H339" s="96">
        <f t="shared" ref="H339:H352" si="63">G339*E339</f>
        <v>0</v>
      </c>
      <c r="I339" s="107"/>
      <c r="J339" s="172"/>
      <c r="K339" s="102"/>
    </row>
    <row r="340" spans="1:11" s="90" customFormat="1" x14ac:dyDescent="0.25">
      <c r="A340" s="91"/>
      <c r="B340" s="98" t="s">
        <v>334</v>
      </c>
      <c r="C340" s="93" t="s">
        <v>188</v>
      </c>
      <c r="D340" s="94"/>
      <c r="E340" s="121">
        <f>(200+179)*1.1</f>
        <v>416.90000000000003</v>
      </c>
      <c r="F340" s="121"/>
      <c r="G340" s="96"/>
      <c r="H340" s="96">
        <f t="shared" si="63"/>
        <v>0</v>
      </c>
      <c r="I340" s="107"/>
      <c r="J340" s="172"/>
      <c r="K340" s="102"/>
    </row>
    <row r="341" spans="1:11" s="90" customFormat="1" x14ac:dyDescent="0.25">
      <c r="A341" s="91"/>
      <c r="B341" s="120" t="s">
        <v>337</v>
      </c>
      <c r="C341" s="93"/>
      <c r="D341" s="94"/>
      <c r="E341" s="121"/>
      <c r="F341" s="121"/>
      <c r="G341" s="96"/>
      <c r="H341" s="96"/>
      <c r="I341" s="107"/>
      <c r="J341" s="172"/>
      <c r="K341" s="102"/>
    </row>
    <row r="342" spans="1:11" s="90" customFormat="1" x14ac:dyDescent="0.25">
      <c r="A342" s="91"/>
      <c r="B342" s="98" t="s">
        <v>332</v>
      </c>
      <c r="C342" s="93" t="s">
        <v>188</v>
      </c>
      <c r="D342" s="94"/>
      <c r="E342" s="121">
        <f>(6+8+126+40)*1.1</f>
        <v>198.00000000000003</v>
      </c>
      <c r="F342" s="121"/>
      <c r="G342" s="96"/>
      <c r="H342" s="96">
        <f t="shared" ref="H342:H344" si="64">G342*E342</f>
        <v>0</v>
      </c>
      <c r="I342" s="107"/>
      <c r="J342" s="172"/>
      <c r="K342" s="102"/>
    </row>
    <row r="343" spans="1:11" s="90" customFormat="1" x14ac:dyDescent="0.25">
      <c r="A343" s="91"/>
      <c r="B343" s="98" t="s">
        <v>333</v>
      </c>
      <c r="C343" s="93" t="s">
        <v>188</v>
      </c>
      <c r="D343" s="94"/>
      <c r="E343" s="121">
        <f>(112+29+69+18)*1.1</f>
        <v>250.8</v>
      </c>
      <c r="F343" s="121"/>
      <c r="G343" s="96"/>
      <c r="H343" s="96">
        <f t="shared" si="64"/>
        <v>0</v>
      </c>
      <c r="I343" s="107"/>
      <c r="J343" s="172"/>
      <c r="K343" s="102"/>
    </row>
    <row r="344" spans="1:11" s="90" customFormat="1" x14ac:dyDescent="0.25">
      <c r="A344" s="91"/>
      <c r="B344" s="98" t="s">
        <v>338</v>
      </c>
      <c r="C344" s="93" t="s">
        <v>188</v>
      </c>
      <c r="D344" s="94"/>
      <c r="E344" s="121">
        <f>(10+8+2)*1.1</f>
        <v>22</v>
      </c>
      <c r="F344" s="121"/>
      <c r="G344" s="96"/>
      <c r="H344" s="96">
        <f t="shared" si="64"/>
        <v>0</v>
      </c>
      <c r="I344" s="107"/>
      <c r="J344" s="172"/>
      <c r="K344" s="102"/>
    </row>
    <row r="345" spans="1:11" s="90" customFormat="1" x14ac:dyDescent="0.25">
      <c r="A345" s="91"/>
      <c r="B345" s="98" t="s">
        <v>336</v>
      </c>
      <c r="C345" s="93" t="s">
        <v>188</v>
      </c>
      <c r="D345" s="94"/>
      <c r="E345" s="121">
        <f>(8+12+2+11)*1.1</f>
        <v>36.300000000000004</v>
      </c>
      <c r="F345" s="121"/>
      <c r="G345" s="96"/>
      <c r="H345" s="96">
        <f>G345*E346</f>
        <v>0</v>
      </c>
      <c r="I345" s="107"/>
      <c r="J345" s="172"/>
      <c r="K345" s="102"/>
    </row>
    <row r="346" spans="1:11" s="90" customFormat="1" x14ac:dyDescent="0.25">
      <c r="A346" s="91"/>
      <c r="B346" s="98" t="s">
        <v>334</v>
      </c>
      <c r="C346" s="93" t="s">
        <v>188</v>
      </c>
      <c r="D346" s="94"/>
      <c r="E346" s="121">
        <f>(5+53+150+69)*1.1</f>
        <v>304.70000000000005</v>
      </c>
      <c r="F346" s="121"/>
      <c r="G346" s="96"/>
      <c r="H346" s="96"/>
      <c r="I346" s="107"/>
      <c r="J346" s="172"/>
      <c r="K346" s="102"/>
    </row>
    <row r="347" spans="1:11" s="90" customFormat="1" x14ac:dyDescent="0.25">
      <c r="A347" s="91"/>
      <c r="B347" s="98" t="s">
        <v>339</v>
      </c>
      <c r="C347" s="93" t="s">
        <v>188</v>
      </c>
      <c r="D347" s="94"/>
      <c r="E347" s="121">
        <f>(69+60)*1.1</f>
        <v>141.9</v>
      </c>
      <c r="F347" s="121"/>
      <c r="G347" s="96"/>
      <c r="H347" s="96"/>
      <c r="I347" s="107"/>
      <c r="J347" s="172"/>
      <c r="K347" s="102"/>
    </row>
    <row r="348" spans="1:11" s="90" customFormat="1" x14ac:dyDescent="0.25">
      <c r="A348" s="91"/>
      <c r="B348" s="98" t="s">
        <v>340</v>
      </c>
      <c r="C348" s="93" t="s">
        <v>188</v>
      </c>
      <c r="D348" s="94"/>
      <c r="E348" s="121">
        <f>(34*1.1)</f>
        <v>37.400000000000006</v>
      </c>
      <c r="F348" s="121"/>
      <c r="G348" s="96"/>
      <c r="H348" s="96">
        <f t="shared" si="63"/>
        <v>0</v>
      </c>
      <c r="I348" s="107"/>
      <c r="J348" s="172"/>
      <c r="K348" s="102"/>
    </row>
    <row r="349" spans="1:11" s="90" customFormat="1" x14ac:dyDescent="0.25">
      <c r="A349" s="91"/>
      <c r="B349" s="98" t="s">
        <v>341</v>
      </c>
      <c r="C349" s="93" t="s">
        <v>188</v>
      </c>
      <c r="D349" s="94"/>
      <c r="E349" s="121">
        <f>(43)*1.1</f>
        <v>47.300000000000004</v>
      </c>
      <c r="F349" s="121"/>
      <c r="G349" s="96"/>
      <c r="H349" s="96">
        <f t="shared" si="63"/>
        <v>0</v>
      </c>
      <c r="I349" s="107"/>
      <c r="J349" s="172"/>
      <c r="K349" s="102"/>
    </row>
    <row r="350" spans="1:11" s="90" customFormat="1" x14ac:dyDescent="0.25">
      <c r="A350" s="91"/>
      <c r="B350" s="98" t="s">
        <v>342</v>
      </c>
      <c r="C350" s="93" t="s">
        <v>188</v>
      </c>
      <c r="D350" s="94"/>
      <c r="E350" s="121">
        <f>(21)*1.1</f>
        <v>23.1</v>
      </c>
      <c r="F350" s="121"/>
      <c r="G350" s="96"/>
      <c r="H350" s="96">
        <f t="shared" si="63"/>
        <v>0</v>
      </c>
      <c r="I350" s="107"/>
      <c r="J350" s="172"/>
      <c r="K350" s="102"/>
    </row>
    <row r="351" spans="1:11" s="90" customFormat="1" x14ac:dyDescent="0.25">
      <c r="A351" s="91"/>
      <c r="B351" s="98" t="s">
        <v>343</v>
      </c>
      <c r="C351" s="93" t="s">
        <v>188</v>
      </c>
      <c r="D351" s="94"/>
      <c r="E351" s="121">
        <v>12</v>
      </c>
      <c r="F351" s="121"/>
      <c r="G351" s="96"/>
      <c r="H351" s="96">
        <f t="shared" si="63"/>
        <v>0</v>
      </c>
      <c r="I351" s="107"/>
      <c r="J351" s="172"/>
      <c r="K351" s="102"/>
    </row>
    <row r="352" spans="1:11" s="90" customFormat="1" x14ac:dyDescent="0.25">
      <c r="A352" s="91"/>
      <c r="B352" s="98" t="s">
        <v>344</v>
      </c>
      <c r="C352" s="93" t="s">
        <v>188</v>
      </c>
      <c r="D352" s="94"/>
      <c r="E352" s="121">
        <v>7</v>
      </c>
      <c r="F352" s="121"/>
      <c r="G352" s="96"/>
      <c r="H352" s="96">
        <f t="shared" si="63"/>
        <v>0</v>
      </c>
      <c r="I352" s="107"/>
      <c r="J352" s="172"/>
      <c r="K352" s="102"/>
    </row>
    <row r="353" spans="1:11" s="90" customFormat="1" x14ac:dyDescent="0.25">
      <c r="A353" s="91"/>
      <c r="B353" s="98" t="s">
        <v>345</v>
      </c>
      <c r="C353" s="93"/>
      <c r="D353" s="94"/>
      <c r="E353" s="95"/>
      <c r="F353" s="95"/>
      <c r="G353" s="96"/>
      <c r="H353" s="96"/>
      <c r="I353" s="107"/>
      <c r="J353" s="172"/>
      <c r="K353" s="102"/>
    </row>
    <row r="354" spans="1:11" s="90" customFormat="1" x14ac:dyDescent="0.25">
      <c r="A354" s="91"/>
      <c r="B354" s="98" t="s">
        <v>332</v>
      </c>
      <c r="C354" s="93" t="s">
        <v>188</v>
      </c>
      <c r="D354" s="94"/>
      <c r="E354" s="121">
        <f>(6+8)*1.1</f>
        <v>15.400000000000002</v>
      </c>
      <c r="F354" s="121"/>
      <c r="G354" s="96"/>
      <c r="H354" s="96">
        <f t="shared" ref="H354:H357" si="65">G354*E354</f>
        <v>0</v>
      </c>
      <c r="I354" s="107"/>
      <c r="J354" s="172"/>
      <c r="K354" s="102"/>
    </row>
    <row r="355" spans="1:11" s="90" customFormat="1" x14ac:dyDescent="0.25">
      <c r="A355" s="91"/>
      <c r="B355" s="98" t="s">
        <v>333</v>
      </c>
      <c r="C355" s="93" t="s">
        <v>188</v>
      </c>
      <c r="D355" s="94"/>
      <c r="E355" s="121">
        <f>(112+29)*1.1</f>
        <v>155.10000000000002</v>
      </c>
      <c r="F355" s="121"/>
      <c r="G355" s="96"/>
      <c r="H355" s="96">
        <f t="shared" si="65"/>
        <v>0</v>
      </c>
      <c r="I355" s="107"/>
      <c r="J355" s="172"/>
      <c r="K355" s="102"/>
    </row>
    <row r="356" spans="1:11" s="90" customFormat="1" x14ac:dyDescent="0.25">
      <c r="A356" s="91"/>
      <c r="B356" s="98" t="s">
        <v>338</v>
      </c>
      <c r="C356" s="93" t="s">
        <v>188</v>
      </c>
      <c r="D356" s="94"/>
      <c r="E356" s="121">
        <v>11</v>
      </c>
      <c r="F356" s="121"/>
      <c r="G356" s="96"/>
      <c r="H356" s="96">
        <f t="shared" si="65"/>
        <v>0</v>
      </c>
      <c r="I356" s="107"/>
      <c r="J356" s="172"/>
      <c r="K356" s="102"/>
    </row>
    <row r="357" spans="1:11" s="90" customFormat="1" x14ac:dyDescent="0.25">
      <c r="A357" s="91"/>
      <c r="B357" s="98" t="s">
        <v>336</v>
      </c>
      <c r="C357" s="93" t="s">
        <v>188</v>
      </c>
      <c r="D357" s="94"/>
      <c r="E357" s="121">
        <v>8</v>
      </c>
      <c r="F357" s="121"/>
      <c r="G357" s="96"/>
      <c r="H357" s="96">
        <f t="shared" si="65"/>
        <v>0</v>
      </c>
      <c r="I357" s="107"/>
      <c r="J357" s="172"/>
      <c r="K357" s="102"/>
    </row>
    <row r="358" spans="1:11" s="90" customFormat="1" x14ac:dyDescent="0.25">
      <c r="A358" s="91"/>
      <c r="B358" s="98" t="s">
        <v>334</v>
      </c>
      <c r="C358" s="93" t="s">
        <v>188</v>
      </c>
      <c r="D358" s="94"/>
      <c r="E358" s="121">
        <f>(53+5)*1.1</f>
        <v>63.800000000000004</v>
      </c>
      <c r="F358" s="121"/>
      <c r="G358" s="96"/>
      <c r="H358" s="96"/>
      <c r="I358" s="107"/>
      <c r="J358" s="172"/>
      <c r="K358" s="102"/>
    </row>
    <row r="359" spans="1:11" s="90" customFormat="1" x14ac:dyDescent="0.25">
      <c r="A359" s="91"/>
      <c r="B359" s="98" t="s">
        <v>339</v>
      </c>
      <c r="C359" s="93" t="s">
        <v>188</v>
      </c>
      <c r="D359" s="94"/>
      <c r="E359" s="121">
        <f>70</f>
        <v>70</v>
      </c>
      <c r="F359" s="121"/>
      <c r="G359" s="96"/>
      <c r="H359" s="96"/>
      <c r="I359" s="107"/>
      <c r="J359" s="172"/>
      <c r="K359" s="102"/>
    </row>
    <row r="360" spans="1:11" s="90" customFormat="1" x14ac:dyDescent="0.25">
      <c r="A360" s="91"/>
      <c r="B360" s="98"/>
      <c r="C360" s="93"/>
      <c r="D360" s="94"/>
      <c r="E360" s="95"/>
      <c r="F360" s="95"/>
      <c r="G360" s="96"/>
      <c r="H360" s="96"/>
      <c r="I360" s="107"/>
      <c r="J360" s="172"/>
      <c r="K360" s="102"/>
    </row>
    <row r="361" spans="1:11" s="90" customFormat="1" x14ac:dyDescent="0.25">
      <c r="A361" s="91" t="s">
        <v>346</v>
      </c>
      <c r="B361" s="104" t="s">
        <v>347</v>
      </c>
      <c r="C361" s="93"/>
      <c r="D361" s="94"/>
      <c r="E361" s="95"/>
      <c r="F361" s="95"/>
      <c r="G361" s="96"/>
      <c r="H361" s="96">
        <f t="shared" ref="H361" si="66">E361*G361</f>
        <v>0</v>
      </c>
      <c r="I361" s="107"/>
      <c r="J361" s="172"/>
      <c r="K361" s="102"/>
    </row>
    <row r="362" spans="1:11" s="90" customFormat="1" x14ac:dyDescent="0.25">
      <c r="A362" s="91"/>
      <c r="B362" s="104"/>
      <c r="C362" s="93"/>
      <c r="D362" s="94"/>
      <c r="E362" s="95"/>
      <c r="F362" s="95"/>
      <c r="G362" s="96"/>
      <c r="H362" s="96"/>
      <c r="I362" s="107"/>
      <c r="J362" s="172"/>
      <c r="K362" s="94"/>
    </row>
    <row r="363" spans="1:11" s="90" customFormat="1" ht="25.5" x14ac:dyDescent="0.25">
      <c r="A363" s="91"/>
      <c r="B363" s="98" t="s">
        <v>348</v>
      </c>
      <c r="C363" s="93" t="s">
        <v>84</v>
      </c>
      <c r="D363" s="94"/>
      <c r="E363" s="121">
        <v>1</v>
      </c>
      <c r="F363" s="121"/>
      <c r="G363" s="96"/>
      <c r="H363" s="96"/>
      <c r="I363" s="94"/>
      <c r="J363" s="172"/>
      <c r="K363" s="94"/>
    </row>
    <row r="364" spans="1:11" s="90" customFormat="1" x14ac:dyDescent="0.25">
      <c r="A364" s="91"/>
      <c r="B364" s="98" t="s">
        <v>349</v>
      </c>
      <c r="C364" s="93"/>
      <c r="D364" s="94"/>
      <c r="E364" s="121"/>
      <c r="F364" s="121"/>
      <c r="G364" s="96"/>
      <c r="H364" s="96"/>
      <c r="I364" s="94"/>
      <c r="J364" s="172"/>
      <c r="K364" s="94"/>
    </row>
    <row r="365" spans="1:11" s="90" customFormat="1" x14ac:dyDescent="0.25">
      <c r="A365" s="91"/>
      <c r="B365" s="98" t="s">
        <v>350</v>
      </c>
      <c r="C365" s="93"/>
      <c r="D365" s="94"/>
      <c r="E365" s="121"/>
      <c r="F365" s="121"/>
      <c r="G365" s="96"/>
      <c r="H365" s="96"/>
      <c r="I365" s="94"/>
      <c r="J365" s="172"/>
      <c r="K365" s="94"/>
    </row>
    <row r="366" spans="1:11" s="90" customFormat="1" x14ac:dyDescent="0.25">
      <c r="A366" s="91"/>
      <c r="B366" s="98" t="s">
        <v>351</v>
      </c>
      <c r="C366" s="93"/>
      <c r="D366" s="94"/>
      <c r="E366" s="121"/>
      <c r="F366" s="121"/>
      <c r="G366" s="96"/>
      <c r="H366" s="96"/>
      <c r="I366" s="94"/>
      <c r="J366" s="172"/>
      <c r="K366" s="94"/>
    </row>
    <row r="367" spans="1:11" s="90" customFormat="1" x14ac:dyDescent="0.25">
      <c r="A367" s="91"/>
      <c r="B367" s="98" t="s">
        <v>352</v>
      </c>
      <c r="C367" s="93"/>
      <c r="D367" s="94"/>
      <c r="E367" s="121"/>
      <c r="F367" s="121"/>
      <c r="G367" s="96"/>
      <c r="H367" s="96"/>
      <c r="I367" s="94"/>
      <c r="J367" s="172"/>
      <c r="K367" s="94"/>
    </row>
    <row r="368" spans="1:11" s="90" customFormat="1" x14ac:dyDescent="0.25">
      <c r="A368" s="91"/>
      <c r="B368" s="98" t="s">
        <v>353</v>
      </c>
      <c r="C368" s="93" t="s">
        <v>84</v>
      </c>
      <c r="D368" s="94"/>
      <c r="E368" s="121">
        <v>1</v>
      </c>
      <c r="F368" s="121"/>
      <c r="G368" s="96"/>
      <c r="H368" s="96"/>
      <c r="I368" s="94"/>
      <c r="J368" s="172"/>
      <c r="K368" s="94"/>
    </row>
    <row r="369" spans="1:11" s="90" customFormat="1" x14ac:dyDescent="0.25">
      <c r="A369" s="91"/>
      <c r="B369" s="98" t="s">
        <v>354</v>
      </c>
      <c r="C369" s="93" t="s">
        <v>188</v>
      </c>
      <c r="D369" s="94"/>
      <c r="E369" s="121">
        <v>12</v>
      </c>
      <c r="F369" s="121"/>
      <c r="G369" s="96"/>
      <c r="H369" s="96"/>
      <c r="I369" s="94"/>
      <c r="J369" s="172"/>
      <c r="K369" s="94"/>
    </row>
    <row r="370" spans="1:11" s="90" customFormat="1" x14ac:dyDescent="0.25">
      <c r="A370" s="91"/>
      <c r="B370" s="98" t="s">
        <v>355</v>
      </c>
      <c r="C370" s="93" t="s">
        <v>84</v>
      </c>
      <c r="D370" s="94"/>
      <c r="E370" s="121">
        <v>1</v>
      </c>
      <c r="F370" s="121"/>
      <c r="G370" s="96"/>
      <c r="H370" s="96"/>
      <c r="I370" s="94"/>
      <c r="J370" s="172"/>
      <c r="K370" s="94"/>
    </row>
    <row r="371" spans="1:11" s="90" customFormat="1" x14ac:dyDescent="0.25">
      <c r="A371" s="91"/>
      <c r="B371" s="98" t="s">
        <v>356</v>
      </c>
      <c r="C371" s="93" t="s">
        <v>84</v>
      </c>
      <c r="D371" s="94"/>
      <c r="E371" s="121">
        <v>1</v>
      </c>
      <c r="F371" s="121"/>
      <c r="G371" s="96"/>
      <c r="H371" s="96"/>
      <c r="I371" s="94"/>
      <c r="J371" s="172"/>
      <c r="K371" s="94"/>
    </row>
    <row r="372" spans="1:11" s="90" customFormat="1" x14ac:dyDescent="0.25">
      <c r="A372" s="91"/>
      <c r="B372" s="98" t="s">
        <v>357</v>
      </c>
      <c r="C372" s="93"/>
      <c r="D372" s="94"/>
      <c r="E372" s="121"/>
      <c r="F372" s="121"/>
      <c r="G372" s="96"/>
      <c r="H372" s="96"/>
      <c r="I372" s="94"/>
      <c r="J372" s="172"/>
      <c r="K372" s="94"/>
    </row>
    <row r="373" spans="1:11" s="90" customFormat="1" ht="25.5" x14ac:dyDescent="0.25">
      <c r="A373" s="91"/>
      <c r="B373" s="98" t="s">
        <v>330</v>
      </c>
      <c r="C373" s="93"/>
      <c r="D373" s="94"/>
      <c r="E373" s="95"/>
      <c r="F373" s="95"/>
      <c r="G373" s="96"/>
      <c r="H373" s="96"/>
      <c r="I373" s="107"/>
      <c r="J373" s="172"/>
      <c r="K373" s="102"/>
    </row>
    <row r="374" spans="1:11" s="90" customFormat="1" x14ac:dyDescent="0.25">
      <c r="A374" s="91"/>
      <c r="B374" s="98" t="s">
        <v>334</v>
      </c>
      <c r="C374" s="93" t="s">
        <v>188</v>
      </c>
      <c r="D374" s="94"/>
      <c r="E374" s="121">
        <v>40</v>
      </c>
      <c r="F374" s="121"/>
      <c r="G374" s="96"/>
      <c r="H374" s="96">
        <f t="shared" ref="H374" si="67">G374*E374</f>
        <v>0</v>
      </c>
      <c r="I374" s="107"/>
      <c r="J374" s="172"/>
      <c r="K374" s="102"/>
    </row>
    <row r="375" spans="1:11" s="90" customFormat="1" x14ac:dyDescent="0.25">
      <c r="A375" s="91"/>
      <c r="B375" s="98" t="s">
        <v>358</v>
      </c>
      <c r="C375" s="93" t="s">
        <v>84</v>
      </c>
      <c r="D375" s="94"/>
      <c r="E375" s="121">
        <v>1</v>
      </c>
      <c r="F375" s="121"/>
      <c r="G375" s="96"/>
      <c r="H375" s="96"/>
      <c r="I375" s="94"/>
      <c r="J375" s="172"/>
      <c r="K375" s="94"/>
    </row>
    <row r="376" spans="1:11" s="90" customFormat="1" x14ac:dyDescent="0.25">
      <c r="A376" s="91"/>
      <c r="B376" s="98"/>
      <c r="C376" s="93"/>
      <c r="D376" s="94"/>
      <c r="E376" s="95"/>
      <c r="F376" s="95"/>
      <c r="G376" s="96"/>
      <c r="H376" s="96"/>
      <c r="I376" s="94"/>
      <c r="J376" s="173"/>
      <c r="K376" s="94"/>
    </row>
    <row r="377" spans="1:11" s="90" customFormat="1" x14ac:dyDescent="0.25">
      <c r="A377" s="116" t="s">
        <v>359</v>
      </c>
      <c r="B377" s="117" t="s">
        <v>360</v>
      </c>
      <c r="C377" s="116"/>
      <c r="D377" s="87"/>
      <c r="E377" s="116"/>
      <c r="F377" s="116"/>
      <c r="G377" s="116"/>
      <c r="H377" s="116"/>
      <c r="I377" s="87"/>
      <c r="J377" s="114"/>
      <c r="K377" s="87"/>
    </row>
    <row r="378" spans="1:11" s="90" customFormat="1" ht="14.25" customHeight="1" x14ac:dyDescent="0.25">
      <c r="A378" s="91"/>
      <c r="B378" s="98"/>
      <c r="C378" s="93"/>
      <c r="D378" s="94"/>
      <c r="E378" s="95"/>
      <c r="F378" s="95"/>
      <c r="G378" s="96"/>
      <c r="H378" s="96">
        <f t="shared" ref="H378" si="68">E378*G378</f>
        <v>0</v>
      </c>
      <c r="I378" s="107"/>
      <c r="J378" s="169"/>
      <c r="K378" s="94"/>
    </row>
    <row r="379" spans="1:11" s="90" customFormat="1" ht="14.25" customHeight="1" x14ac:dyDescent="0.25">
      <c r="A379" s="91"/>
      <c r="B379" s="98" t="s">
        <v>361</v>
      </c>
      <c r="C379" s="93" t="s">
        <v>329</v>
      </c>
      <c r="D379" s="94"/>
      <c r="E379" s="95"/>
      <c r="F379" s="95"/>
      <c r="G379" s="96"/>
      <c r="H379" s="96"/>
      <c r="I379" s="94"/>
      <c r="J379" s="172"/>
      <c r="K379" s="94"/>
    </row>
    <row r="380" spans="1:11" s="90" customFormat="1" x14ac:dyDescent="0.25">
      <c r="A380" s="91"/>
      <c r="B380" s="98"/>
      <c r="C380" s="93"/>
      <c r="D380" s="94"/>
      <c r="E380" s="95"/>
      <c r="F380" s="95"/>
      <c r="G380" s="96"/>
      <c r="H380" s="96"/>
      <c r="I380" s="94"/>
      <c r="J380" s="173"/>
      <c r="K380" s="94"/>
    </row>
    <row r="381" spans="1:11" s="90" customFormat="1" x14ac:dyDescent="0.25">
      <c r="A381" s="122" t="s">
        <v>362</v>
      </c>
      <c r="B381" s="123" t="s">
        <v>363</v>
      </c>
      <c r="C381" s="122"/>
      <c r="D381" s="87"/>
      <c r="E381" s="116"/>
      <c r="F381" s="116"/>
      <c r="G381" s="116"/>
      <c r="H381" s="116"/>
      <c r="I381" s="87"/>
      <c r="J381" s="114"/>
      <c r="K381" s="87"/>
    </row>
    <row r="382" spans="1:11" s="90" customFormat="1" x14ac:dyDescent="0.25">
      <c r="A382" s="91"/>
      <c r="B382" s="92"/>
      <c r="C382" s="93"/>
      <c r="D382" s="94"/>
      <c r="E382" s="95"/>
      <c r="F382" s="95"/>
      <c r="G382" s="96"/>
      <c r="H382" s="96"/>
      <c r="I382" s="107"/>
      <c r="J382" s="169"/>
      <c r="K382" s="102"/>
    </row>
    <row r="383" spans="1:11" s="90" customFormat="1" x14ac:dyDescent="0.25">
      <c r="A383" s="97"/>
      <c r="B383" s="98" t="s">
        <v>364</v>
      </c>
      <c r="C383" s="93" t="s">
        <v>84</v>
      </c>
      <c r="D383" s="94"/>
      <c r="E383" s="99">
        <v>1</v>
      </c>
      <c r="F383" s="99"/>
      <c r="G383" s="96"/>
      <c r="H383" s="96">
        <f t="shared" ref="H383" si="69">G383*E383</f>
        <v>0</v>
      </c>
      <c r="I383" s="107"/>
      <c r="J383" s="172"/>
      <c r="K383" s="102"/>
    </row>
    <row r="384" spans="1:11" s="90" customFormat="1" x14ac:dyDescent="0.25">
      <c r="A384" s="97"/>
      <c r="B384" s="98" t="s">
        <v>365</v>
      </c>
      <c r="C384" s="93" t="s">
        <v>84</v>
      </c>
      <c r="D384" s="94"/>
      <c r="E384" s="99">
        <v>1</v>
      </c>
      <c r="F384" s="99"/>
      <c r="G384" s="96"/>
      <c r="H384" s="96"/>
      <c r="I384" s="94"/>
      <c r="J384" s="172"/>
      <c r="K384" s="94"/>
    </row>
    <row r="385" spans="1:11" s="90" customFormat="1" x14ac:dyDescent="0.25">
      <c r="A385" s="91"/>
      <c r="B385" s="98"/>
      <c r="C385" s="93"/>
      <c r="D385" s="94"/>
      <c r="E385" s="99"/>
      <c r="F385" s="99"/>
      <c r="G385" s="96"/>
      <c r="H385" s="96"/>
      <c r="I385" s="94"/>
      <c r="J385" s="173"/>
      <c r="K385" s="94"/>
    </row>
    <row r="386" spans="1:11" s="90" customFormat="1" x14ac:dyDescent="0.25">
      <c r="A386" s="116" t="s">
        <v>366</v>
      </c>
      <c r="B386" s="117" t="s">
        <v>367</v>
      </c>
      <c r="C386" s="116"/>
      <c r="D386" s="87"/>
      <c r="E386" s="118"/>
      <c r="F386" s="118"/>
      <c r="G386" s="116"/>
      <c r="H386" s="116"/>
      <c r="I386" s="87"/>
      <c r="J386" s="114"/>
      <c r="K386" s="87"/>
    </row>
    <row r="387" spans="1:11" s="90" customFormat="1" x14ac:dyDescent="0.25">
      <c r="A387" s="91"/>
      <c r="B387" s="98"/>
      <c r="C387" s="93"/>
      <c r="D387" s="94"/>
      <c r="E387" s="99"/>
      <c r="F387" s="99"/>
      <c r="G387" s="96"/>
      <c r="H387" s="96">
        <f t="shared" ref="H387:H388" si="70">E387*G387</f>
        <v>0</v>
      </c>
      <c r="I387" s="107"/>
      <c r="J387" s="174"/>
      <c r="K387" s="94"/>
    </row>
    <row r="388" spans="1:11" s="90" customFormat="1" x14ac:dyDescent="0.25">
      <c r="A388" s="91" t="s">
        <v>368</v>
      </c>
      <c r="B388" s="104" t="s">
        <v>369</v>
      </c>
      <c r="C388" s="93"/>
      <c r="D388" s="94"/>
      <c r="E388" s="99"/>
      <c r="F388" s="99"/>
      <c r="G388" s="96"/>
      <c r="H388" s="96">
        <f t="shared" si="70"/>
        <v>0</v>
      </c>
      <c r="I388" s="107"/>
      <c r="J388" s="175"/>
      <c r="K388" s="102"/>
    </row>
    <row r="389" spans="1:11" s="90" customFormat="1" x14ac:dyDescent="0.25">
      <c r="A389" s="91"/>
      <c r="B389" s="98"/>
      <c r="C389" s="93"/>
      <c r="D389" s="94"/>
      <c r="E389" s="99"/>
      <c r="F389" s="99"/>
      <c r="G389" s="96"/>
      <c r="H389" s="96"/>
      <c r="I389" s="94"/>
      <c r="J389" s="175"/>
      <c r="K389" s="94"/>
    </row>
    <row r="390" spans="1:11" s="90" customFormat="1" x14ac:dyDescent="0.25">
      <c r="A390" s="105"/>
      <c r="B390" s="98" t="s">
        <v>370</v>
      </c>
      <c r="C390" s="93" t="s">
        <v>192</v>
      </c>
      <c r="D390" s="94"/>
      <c r="E390" s="99">
        <v>62</v>
      </c>
      <c r="F390" s="99"/>
      <c r="G390" s="96"/>
      <c r="H390" s="96">
        <f t="shared" ref="H390:H399" si="71">G390*E390</f>
        <v>0</v>
      </c>
      <c r="I390" s="107"/>
      <c r="J390" s="175"/>
      <c r="K390" s="102"/>
    </row>
    <row r="391" spans="1:11" s="90" customFormat="1" x14ac:dyDescent="0.25">
      <c r="A391" s="105"/>
      <c r="B391" s="98" t="s">
        <v>371</v>
      </c>
      <c r="C391" s="93" t="s">
        <v>192</v>
      </c>
      <c r="D391" s="94"/>
      <c r="E391" s="99">
        <v>4</v>
      </c>
      <c r="F391" s="99"/>
      <c r="G391" s="96"/>
      <c r="H391" s="96">
        <f t="shared" si="71"/>
        <v>0</v>
      </c>
      <c r="I391" s="107"/>
      <c r="J391" s="175"/>
      <c r="K391" s="102"/>
    </row>
    <row r="392" spans="1:11" s="90" customFormat="1" x14ac:dyDescent="0.25">
      <c r="A392" s="105"/>
      <c r="B392" s="98" t="s">
        <v>372</v>
      </c>
      <c r="C392" s="93" t="s">
        <v>192</v>
      </c>
      <c r="D392" s="94"/>
      <c r="E392" s="99">
        <v>57</v>
      </c>
      <c r="F392" s="99"/>
      <c r="G392" s="96"/>
      <c r="H392" s="96">
        <f t="shared" si="71"/>
        <v>0</v>
      </c>
      <c r="I392" s="107"/>
      <c r="J392" s="175"/>
      <c r="K392" s="102"/>
    </row>
    <row r="393" spans="1:11" s="90" customFormat="1" x14ac:dyDescent="0.25">
      <c r="A393" s="105"/>
      <c r="B393" s="98" t="s">
        <v>373</v>
      </c>
      <c r="C393" s="93" t="s">
        <v>192</v>
      </c>
      <c r="D393" s="94"/>
      <c r="E393" s="99">
        <v>4</v>
      </c>
      <c r="F393" s="99"/>
      <c r="G393" s="96"/>
      <c r="H393" s="96">
        <f t="shared" si="71"/>
        <v>0</v>
      </c>
      <c r="I393" s="107"/>
      <c r="J393" s="175"/>
      <c r="K393" s="102"/>
    </row>
    <row r="394" spans="1:11" s="90" customFormat="1" x14ac:dyDescent="0.25">
      <c r="A394" s="105"/>
      <c r="B394" s="98" t="s">
        <v>374</v>
      </c>
      <c r="C394" s="93" t="s">
        <v>192</v>
      </c>
      <c r="D394" s="94"/>
      <c r="E394" s="99">
        <v>32</v>
      </c>
      <c r="F394" s="99"/>
      <c r="G394" s="96"/>
      <c r="H394" s="96">
        <f t="shared" si="71"/>
        <v>0</v>
      </c>
      <c r="I394" s="107"/>
      <c r="J394" s="175"/>
      <c r="K394" s="102"/>
    </row>
    <row r="395" spans="1:11" s="90" customFormat="1" x14ac:dyDescent="0.25">
      <c r="A395" s="105"/>
      <c r="B395" s="98" t="s">
        <v>375</v>
      </c>
      <c r="C395" s="93" t="s">
        <v>192</v>
      </c>
      <c r="D395" s="94"/>
      <c r="E395" s="99">
        <v>73</v>
      </c>
      <c r="F395" s="99"/>
      <c r="G395" s="96"/>
      <c r="H395" s="96">
        <f t="shared" si="71"/>
        <v>0</v>
      </c>
      <c r="I395" s="107"/>
      <c r="J395" s="175"/>
      <c r="K395" s="102"/>
    </row>
    <row r="396" spans="1:11" s="90" customFormat="1" x14ac:dyDescent="0.25">
      <c r="A396" s="105"/>
      <c r="B396" s="98" t="s">
        <v>376</v>
      </c>
      <c r="C396" s="93" t="s">
        <v>192</v>
      </c>
      <c r="D396" s="94"/>
      <c r="E396" s="99">
        <v>4</v>
      </c>
      <c r="F396" s="99"/>
      <c r="G396" s="96"/>
      <c r="H396" s="96">
        <f t="shared" si="71"/>
        <v>0</v>
      </c>
      <c r="I396" s="107"/>
      <c r="J396" s="175"/>
      <c r="K396" s="102"/>
    </row>
    <row r="397" spans="1:11" s="90" customFormat="1" x14ac:dyDescent="0.25">
      <c r="A397" s="105"/>
      <c r="B397" s="98" t="s">
        <v>377</v>
      </c>
      <c r="C397" s="93" t="s">
        <v>192</v>
      </c>
      <c r="D397" s="94"/>
      <c r="E397" s="99">
        <v>6</v>
      </c>
      <c r="F397" s="99"/>
      <c r="G397" s="96"/>
      <c r="H397" s="96">
        <f t="shared" si="71"/>
        <v>0</v>
      </c>
      <c r="I397" s="107"/>
      <c r="J397" s="175"/>
      <c r="K397" s="102"/>
    </row>
    <row r="398" spans="1:11" s="90" customFormat="1" x14ac:dyDescent="0.25">
      <c r="A398" s="105"/>
      <c r="B398" s="98" t="s">
        <v>378</v>
      </c>
      <c r="C398" s="93" t="s">
        <v>192</v>
      </c>
      <c r="D398" s="94"/>
      <c r="E398" s="99">
        <v>2</v>
      </c>
      <c r="F398" s="99"/>
      <c r="G398" s="96"/>
      <c r="H398" s="96">
        <f t="shared" si="71"/>
        <v>0</v>
      </c>
      <c r="I398" s="107"/>
      <c r="J398" s="175"/>
      <c r="K398" s="102"/>
    </row>
    <row r="399" spans="1:11" s="90" customFormat="1" x14ac:dyDescent="0.25">
      <c r="A399" s="105"/>
      <c r="B399" s="98" t="s">
        <v>379</v>
      </c>
      <c r="C399" s="93" t="s">
        <v>192</v>
      </c>
      <c r="D399" s="94"/>
      <c r="E399" s="99">
        <v>2</v>
      </c>
      <c r="F399" s="99"/>
      <c r="G399" s="96"/>
      <c r="H399" s="96">
        <f t="shared" si="71"/>
        <v>0</v>
      </c>
      <c r="I399" s="107"/>
      <c r="J399" s="175"/>
      <c r="K399" s="102"/>
    </row>
    <row r="400" spans="1:11" s="90" customFormat="1" x14ac:dyDescent="0.25">
      <c r="A400" s="105"/>
      <c r="B400" s="98"/>
      <c r="C400" s="93"/>
      <c r="D400" s="94"/>
      <c r="E400" s="99"/>
      <c r="F400" s="99"/>
      <c r="G400" s="96"/>
      <c r="H400" s="96"/>
      <c r="I400" s="107"/>
      <c r="J400" s="175"/>
      <c r="K400" s="102"/>
    </row>
    <row r="401" spans="1:11" s="90" customFormat="1" x14ac:dyDescent="0.25">
      <c r="A401" s="91" t="s">
        <v>380</v>
      </c>
      <c r="B401" s="104" t="s">
        <v>381</v>
      </c>
      <c r="C401" s="93"/>
      <c r="D401" s="94"/>
      <c r="E401" s="99"/>
      <c r="F401" s="99"/>
      <c r="G401" s="96"/>
      <c r="H401" s="96">
        <f t="shared" ref="H401" si="72">E401*G401</f>
        <v>0</v>
      </c>
      <c r="I401" s="107"/>
      <c r="J401" s="175"/>
      <c r="K401" s="102"/>
    </row>
    <row r="402" spans="1:11" s="90" customFormat="1" x14ac:dyDescent="0.25">
      <c r="A402" s="91"/>
      <c r="B402" s="104"/>
      <c r="C402" s="93"/>
      <c r="D402" s="94"/>
      <c r="E402" s="99"/>
      <c r="F402" s="99"/>
      <c r="G402" s="96"/>
      <c r="H402" s="96"/>
      <c r="I402" s="94"/>
      <c r="J402" s="175"/>
      <c r="K402" s="94"/>
    </row>
    <row r="403" spans="1:11" s="90" customFormat="1" x14ac:dyDescent="0.25">
      <c r="A403" s="105"/>
      <c r="B403" s="98" t="s">
        <v>382</v>
      </c>
      <c r="C403" s="93" t="s">
        <v>192</v>
      </c>
      <c r="D403" s="94"/>
      <c r="E403" s="99">
        <v>3</v>
      </c>
      <c r="F403" s="99"/>
      <c r="G403" s="96"/>
      <c r="H403" s="96">
        <f t="shared" ref="H403:H405" si="73">G403*E403</f>
        <v>0</v>
      </c>
      <c r="I403" s="107"/>
      <c r="J403" s="175"/>
      <c r="K403" s="102"/>
    </row>
    <row r="404" spans="1:11" s="90" customFormat="1" x14ac:dyDescent="0.25">
      <c r="A404" s="105"/>
      <c r="B404" s="98" t="s">
        <v>383</v>
      </c>
      <c r="C404" s="93" t="s">
        <v>192</v>
      </c>
      <c r="D404" s="94"/>
      <c r="E404" s="99">
        <v>3</v>
      </c>
      <c r="F404" s="99"/>
      <c r="G404" s="96"/>
      <c r="H404" s="96">
        <f t="shared" si="73"/>
        <v>0</v>
      </c>
      <c r="I404" s="107"/>
      <c r="J404" s="175"/>
      <c r="K404" s="102"/>
    </row>
    <row r="405" spans="1:11" s="90" customFormat="1" x14ac:dyDescent="0.25">
      <c r="A405" s="105"/>
      <c r="B405" s="98" t="s">
        <v>384</v>
      </c>
      <c r="C405" s="93" t="s">
        <v>192</v>
      </c>
      <c r="D405" s="94"/>
      <c r="E405" s="99">
        <v>3</v>
      </c>
      <c r="F405" s="99"/>
      <c r="G405" s="96"/>
      <c r="H405" s="96">
        <f t="shared" si="73"/>
        <v>0</v>
      </c>
      <c r="I405" s="107"/>
      <c r="J405" s="175"/>
      <c r="K405" s="102"/>
    </row>
    <row r="406" spans="1:11" s="90" customFormat="1" x14ac:dyDescent="0.25">
      <c r="A406" s="91"/>
      <c r="B406" s="98"/>
      <c r="C406" s="93"/>
      <c r="D406" s="94"/>
      <c r="E406" s="99"/>
      <c r="F406" s="99"/>
      <c r="G406" s="96"/>
      <c r="H406" s="96"/>
      <c r="I406" s="94"/>
      <c r="J406" s="176"/>
      <c r="K406" s="94"/>
    </row>
    <row r="407" spans="1:11" s="90" customFormat="1" x14ac:dyDescent="0.25">
      <c r="A407" s="116" t="s">
        <v>385</v>
      </c>
      <c r="B407" s="117" t="s">
        <v>386</v>
      </c>
      <c r="C407" s="116"/>
      <c r="D407" s="87"/>
      <c r="E407" s="118"/>
      <c r="F407" s="118"/>
      <c r="G407" s="116"/>
      <c r="H407" s="116"/>
      <c r="I407" s="87"/>
      <c r="J407" s="114"/>
      <c r="K407" s="87"/>
    </row>
    <row r="408" spans="1:11" s="90" customFormat="1" x14ac:dyDescent="0.25">
      <c r="A408" s="91"/>
      <c r="B408" s="98"/>
      <c r="C408" s="93"/>
      <c r="D408" s="94"/>
      <c r="E408" s="99"/>
      <c r="F408" s="99"/>
      <c r="G408" s="96"/>
      <c r="H408" s="96"/>
      <c r="I408" s="94"/>
      <c r="J408" s="177"/>
      <c r="K408" s="94"/>
    </row>
    <row r="409" spans="1:11" s="90" customFormat="1" x14ac:dyDescent="0.25">
      <c r="A409" s="91" t="s">
        <v>387</v>
      </c>
      <c r="B409" s="104" t="s">
        <v>388</v>
      </c>
      <c r="C409" s="93" t="s">
        <v>192</v>
      </c>
      <c r="D409" s="94"/>
      <c r="E409" s="99">
        <v>4</v>
      </c>
      <c r="F409" s="99"/>
      <c r="G409" s="96"/>
      <c r="H409" s="96">
        <f t="shared" ref="H409:H411" si="74">E409*G409</f>
        <v>0</v>
      </c>
      <c r="I409" s="107"/>
      <c r="J409" s="175"/>
      <c r="K409" s="102"/>
    </row>
    <row r="410" spans="1:11" s="90" customFormat="1" x14ac:dyDescent="0.25">
      <c r="A410" s="91" t="s">
        <v>389</v>
      </c>
      <c r="B410" s="104" t="s">
        <v>390</v>
      </c>
      <c r="C410" s="93" t="s">
        <v>192</v>
      </c>
      <c r="D410" s="94"/>
      <c r="E410" s="99">
        <v>4</v>
      </c>
      <c r="F410" s="99"/>
      <c r="G410" s="96"/>
      <c r="H410" s="96">
        <f t="shared" si="74"/>
        <v>0</v>
      </c>
      <c r="I410" s="107"/>
      <c r="J410" s="175"/>
      <c r="K410" s="102"/>
    </row>
    <row r="411" spans="1:11" s="90" customFormat="1" x14ac:dyDescent="0.25">
      <c r="A411" s="91" t="s">
        <v>391</v>
      </c>
      <c r="B411" s="104" t="s">
        <v>392</v>
      </c>
      <c r="C411" s="93" t="s">
        <v>192</v>
      </c>
      <c r="D411" s="94"/>
      <c r="E411" s="99">
        <v>4</v>
      </c>
      <c r="F411" s="99"/>
      <c r="G411" s="96"/>
      <c r="H411" s="96">
        <f t="shared" si="74"/>
        <v>0</v>
      </c>
      <c r="I411" s="107"/>
      <c r="J411" s="175"/>
      <c r="K411" s="102"/>
    </row>
    <row r="412" spans="1:11" s="90" customFormat="1" x14ac:dyDescent="0.25">
      <c r="A412" s="91"/>
      <c r="B412" s="98"/>
      <c r="C412" s="93"/>
      <c r="D412" s="94"/>
      <c r="E412" s="99"/>
      <c r="F412" s="99"/>
      <c r="G412" s="96"/>
      <c r="H412" s="96"/>
      <c r="I412" s="94"/>
      <c r="J412" s="176"/>
      <c r="K412" s="94"/>
    </row>
    <row r="413" spans="1:11" s="90" customFormat="1" x14ac:dyDescent="0.25">
      <c r="A413" s="116" t="s">
        <v>393</v>
      </c>
      <c r="B413" s="117" t="s">
        <v>394</v>
      </c>
      <c r="C413" s="116"/>
      <c r="D413" s="87"/>
      <c r="E413" s="118"/>
      <c r="F413" s="118"/>
      <c r="G413" s="116"/>
      <c r="H413" s="116"/>
      <c r="I413" s="87"/>
      <c r="J413" s="114"/>
      <c r="K413" s="87"/>
    </row>
    <row r="414" spans="1:11" s="90" customFormat="1" x14ac:dyDescent="0.25">
      <c r="A414" s="91"/>
      <c r="B414" s="98"/>
      <c r="C414" s="93"/>
      <c r="D414" s="94"/>
      <c r="E414" s="99"/>
      <c r="F414" s="99"/>
      <c r="G414" s="96"/>
      <c r="H414" s="96">
        <f t="shared" ref="H414" si="75">E414*G414</f>
        <v>0</v>
      </c>
      <c r="I414" s="107"/>
      <c r="J414" s="169"/>
      <c r="K414" s="94"/>
    </row>
    <row r="415" spans="1:11" s="90" customFormat="1" x14ac:dyDescent="0.25">
      <c r="A415" s="91"/>
      <c r="B415" s="98" t="s">
        <v>395</v>
      </c>
      <c r="C415" s="93" t="s">
        <v>84</v>
      </c>
      <c r="D415" s="94"/>
      <c r="E415" s="99">
        <v>1</v>
      </c>
      <c r="F415" s="99"/>
      <c r="G415" s="96"/>
      <c r="H415" s="96">
        <f t="shared" ref="H415:H417" si="76">G415*E415</f>
        <v>0</v>
      </c>
      <c r="I415" s="107"/>
      <c r="J415" s="170"/>
      <c r="K415" s="102"/>
    </row>
    <row r="416" spans="1:11" s="90" customFormat="1" x14ac:dyDescent="0.25">
      <c r="A416" s="91"/>
      <c r="B416" s="98" t="s">
        <v>396</v>
      </c>
      <c r="C416" s="93" t="s">
        <v>84</v>
      </c>
      <c r="D416" s="94"/>
      <c r="E416" s="99">
        <v>1</v>
      </c>
      <c r="F416" s="99"/>
      <c r="G416" s="96"/>
      <c r="H416" s="96">
        <f t="shared" si="76"/>
        <v>0</v>
      </c>
      <c r="I416" s="107"/>
      <c r="J416" s="170"/>
      <c r="K416" s="102"/>
    </row>
    <row r="417" spans="1:25" s="90" customFormat="1" ht="25.5" x14ac:dyDescent="0.25">
      <c r="A417" s="91"/>
      <c r="B417" s="98" t="s">
        <v>397</v>
      </c>
      <c r="C417" s="93" t="s">
        <v>84</v>
      </c>
      <c r="D417" s="94"/>
      <c r="E417" s="99">
        <v>1</v>
      </c>
      <c r="F417" s="99"/>
      <c r="G417" s="96"/>
      <c r="H417" s="96">
        <f t="shared" si="76"/>
        <v>0</v>
      </c>
      <c r="I417" s="107"/>
      <c r="J417" s="170"/>
      <c r="K417" s="102"/>
    </row>
    <row r="418" spans="1:25" s="90" customFormat="1" x14ac:dyDescent="0.25">
      <c r="A418" s="91"/>
      <c r="B418" s="98"/>
      <c r="C418" s="93"/>
      <c r="D418" s="94"/>
      <c r="E418" s="95"/>
      <c r="F418" s="95"/>
      <c r="G418" s="96"/>
      <c r="H418" s="96">
        <f t="shared" ref="H418" si="77">E418*G418</f>
        <v>0</v>
      </c>
      <c r="I418" s="107"/>
      <c r="J418" s="127"/>
      <c r="K418" s="94"/>
    </row>
    <row r="419" spans="1:25" s="90" customFormat="1" x14ac:dyDescent="0.25">
      <c r="A419" s="128" t="s">
        <v>4</v>
      </c>
      <c r="B419" s="171" t="str">
        <f>"Total HT PARTIE PLOMBERIE"</f>
        <v>Total HT PARTIE PLOMBERIE</v>
      </c>
      <c r="C419" s="171"/>
      <c r="D419" s="129"/>
      <c r="E419" s="130"/>
      <c r="F419" s="131"/>
      <c r="G419" s="131"/>
      <c r="H419" s="132"/>
      <c r="I419" s="129"/>
      <c r="J419" s="133"/>
      <c r="K419" s="129"/>
    </row>
    <row r="420" spans="1:25" s="90" customFormat="1" x14ac:dyDescent="0.25">
      <c r="A420" s="134"/>
      <c r="B420" s="135"/>
      <c r="C420" s="136"/>
      <c r="D420" s="137"/>
      <c r="E420" s="138"/>
      <c r="F420" s="138"/>
      <c r="G420" s="139"/>
      <c r="H420" s="139"/>
      <c r="I420" s="137"/>
      <c r="J420" s="139"/>
      <c r="K420" s="137"/>
    </row>
    <row r="421" spans="1:25" x14ac:dyDescent="0.25">
      <c r="A421" s="78"/>
      <c r="B421" s="79"/>
      <c r="C421" s="80"/>
      <c r="D421" s="17"/>
      <c r="E421" s="81"/>
      <c r="F421" s="81"/>
      <c r="G421" s="82"/>
      <c r="H421" s="81"/>
      <c r="I421" s="17"/>
      <c r="J421" s="83"/>
      <c r="M421" s="53"/>
      <c r="O421" s="50"/>
      <c r="P421" s="50"/>
      <c r="S421" s="9"/>
      <c r="Y421" s="24"/>
    </row>
    <row r="422" spans="1:25" x14ac:dyDescent="0.25">
      <c r="A422" s="78"/>
      <c r="B422" s="79"/>
      <c r="C422" s="80"/>
      <c r="D422" s="17"/>
      <c r="E422" s="81"/>
      <c r="F422" s="81"/>
      <c r="G422" s="82"/>
      <c r="H422" s="81"/>
      <c r="I422" s="17"/>
      <c r="J422" s="83"/>
      <c r="M422" s="53"/>
      <c r="O422" s="50"/>
      <c r="P422" s="50"/>
      <c r="S422" s="9"/>
      <c r="Y422" s="24"/>
    </row>
    <row r="423" spans="1:25" x14ac:dyDescent="0.25">
      <c r="A423" s="78"/>
      <c r="B423" s="79"/>
      <c r="C423" s="80"/>
      <c r="D423" s="17"/>
      <c r="E423" s="81"/>
      <c r="F423" s="81"/>
      <c r="G423" s="82"/>
      <c r="H423" s="81"/>
      <c r="I423" s="17"/>
      <c r="J423" s="83"/>
      <c r="M423" s="53"/>
      <c r="O423" s="50"/>
      <c r="P423" s="50"/>
      <c r="S423" s="9"/>
      <c r="Y423" s="24"/>
    </row>
    <row r="424" spans="1:25" x14ac:dyDescent="0.25">
      <c r="A424" s="78"/>
      <c r="B424" s="79"/>
      <c r="C424" s="80"/>
      <c r="D424" s="17"/>
      <c r="E424" s="81"/>
      <c r="F424" s="81"/>
      <c r="G424" s="82"/>
      <c r="H424" s="81"/>
      <c r="I424" s="17"/>
      <c r="J424" s="83"/>
      <c r="M424" s="53"/>
      <c r="O424" s="50"/>
      <c r="P424" s="50"/>
      <c r="S424" s="9"/>
      <c r="Y424" s="24"/>
    </row>
    <row r="425" spans="1:25" x14ac:dyDescent="0.25">
      <c r="A425" s="78"/>
      <c r="B425" s="79"/>
      <c r="C425" s="80"/>
      <c r="D425" s="17"/>
      <c r="E425" s="81"/>
      <c r="F425" s="81"/>
      <c r="G425" s="82"/>
      <c r="H425" s="81"/>
      <c r="I425" s="17"/>
      <c r="J425" s="83"/>
      <c r="M425" s="53"/>
      <c r="O425" s="50"/>
      <c r="P425" s="50"/>
      <c r="S425" s="9"/>
      <c r="Y425" s="24"/>
    </row>
    <row r="426" spans="1:25" x14ac:dyDescent="0.25">
      <c r="A426" s="78"/>
      <c r="B426" s="79"/>
      <c r="C426" s="80"/>
      <c r="D426" s="17"/>
      <c r="E426" s="81"/>
      <c r="F426" s="81"/>
      <c r="G426" s="82"/>
      <c r="H426" s="81"/>
      <c r="I426" s="17"/>
      <c r="J426" s="83"/>
      <c r="M426" s="53"/>
      <c r="O426" s="50"/>
      <c r="P426" s="50"/>
      <c r="S426" s="9"/>
      <c r="Y426" s="24"/>
    </row>
    <row r="427" spans="1:25" x14ac:dyDescent="0.25">
      <c r="A427" s="78"/>
      <c r="B427" s="79"/>
      <c r="C427" s="80"/>
      <c r="D427" s="17"/>
      <c r="E427" s="81"/>
      <c r="F427" s="81"/>
      <c r="G427" s="82"/>
      <c r="H427" s="81"/>
      <c r="I427" s="17"/>
      <c r="J427" s="83"/>
      <c r="M427" s="53"/>
      <c r="O427" s="50"/>
      <c r="P427" s="50"/>
      <c r="S427" s="9"/>
      <c r="Y427" s="24"/>
    </row>
    <row r="428" spans="1:25" x14ac:dyDescent="0.25">
      <c r="A428" s="78"/>
      <c r="B428" s="79"/>
      <c r="C428" s="80"/>
      <c r="D428" s="17"/>
      <c r="E428" s="81"/>
      <c r="F428" s="81"/>
      <c r="G428" s="82"/>
      <c r="H428" s="81"/>
      <c r="I428" s="17"/>
      <c r="J428" s="83"/>
      <c r="M428" s="53"/>
      <c r="O428" s="50"/>
      <c r="P428" s="50"/>
      <c r="S428" s="9"/>
      <c r="Y428" s="24"/>
    </row>
    <row r="429" spans="1:25" x14ac:dyDescent="0.25">
      <c r="A429" s="78"/>
      <c r="B429" s="79"/>
      <c r="C429" s="80"/>
      <c r="D429" s="17"/>
      <c r="E429" s="81"/>
      <c r="F429" s="81"/>
      <c r="G429" s="82"/>
      <c r="H429" s="81"/>
      <c r="I429" s="17"/>
      <c r="J429" s="83"/>
      <c r="M429" s="53"/>
      <c r="O429" s="50"/>
      <c r="P429" s="50"/>
      <c r="S429" s="9"/>
      <c r="Y429" s="24"/>
    </row>
    <row r="430" spans="1:25" x14ac:dyDescent="0.25">
      <c r="A430" s="18"/>
      <c r="B430" s="19"/>
      <c r="C430" s="20"/>
      <c r="D430" s="10"/>
      <c r="E430" s="54"/>
      <c r="F430" s="21"/>
      <c r="G430" s="22"/>
      <c r="H430" s="22"/>
      <c r="I430" s="10"/>
      <c r="J430" s="23"/>
    </row>
    <row r="431" spans="1:25" x14ac:dyDescent="0.25">
      <c r="A431" s="11"/>
      <c r="B431" s="12"/>
      <c r="C431" s="13"/>
      <c r="D431" s="15"/>
      <c r="E431" s="15"/>
      <c r="F431" s="14"/>
      <c r="G431" s="15"/>
      <c r="H431" s="15"/>
      <c r="I431" s="15"/>
      <c r="J431" s="15"/>
    </row>
  </sheetData>
  <mergeCells count="43">
    <mergeCell ref="A14:J14"/>
    <mergeCell ref="H1:J1"/>
    <mergeCell ref="H2:J2"/>
    <mergeCell ref="H3:J3"/>
    <mergeCell ref="H4:J4"/>
    <mergeCell ref="A12:J12"/>
    <mergeCell ref="A13:J13"/>
    <mergeCell ref="E8:F8"/>
    <mergeCell ref="E9:F9"/>
    <mergeCell ref="H5:J5"/>
    <mergeCell ref="G9:H9"/>
    <mergeCell ref="A8:B8"/>
    <mergeCell ref="G8:H8"/>
    <mergeCell ref="E6:J6"/>
    <mergeCell ref="E7:J7"/>
    <mergeCell ref="A1:C5"/>
    <mergeCell ref="E1:G1"/>
    <mergeCell ref="E2:G2"/>
    <mergeCell ref="E3:G3"/>
    <mergeCell ref="E4:G4"/>
    <mergeCell ref="E5:G5"/>
    <mergeCell ref="J19:J21"/>
    <mergeCell ref="J23:J25"/>
    <mergeCell ref="J27:J29"/>
    <mergeCell ref="J31:J33"/>
    <mergeCell ref="J35:J63"/>
    <mergeCell ref="J65:J79"/>
    <mergeCell ref="J83:J94"/>
    <mergeCell ref="J96:J100"/>
    <mergeCell ref="J102:J108"/>
    <mergeCell ref="J110:J131"/>
    <mergeCell ref="J133:J207"/>
    <mergeCell ref="J209:J273"/>
    <mergeCell ref="J275:J313"/>
    <mergeCell ref="J315:J319"/>
    <mergeCell ref="J321:J326"/>
    <mergeCell ref="J414:J417"/>
    <mergeCell ref="B419:C419"/>
    <mergeCell ref="J328:J376"/>
    <mergeCell ref="J378:J380"/>
    <mergeCell ref="J382:J385"/>
    <mergeCell ref="J387:J406"/>
    <mergeCell ref="J408:J412"/>
  </mergeCells>
  <conditionalFormatting sqref="I8:J11 A12:A14 G8:G9 A6:E6 A8:E9 A7:D7 A10:H11 A15:J15 A421:J430">
    <cfRule type="cellIs" dxfId="712" priority="3172" operator="equal">
      <formula>0</formula>
    </cfRule>
  </conditionalFormatting>
  <conditionalFormatting sqref="A430:J430">
    <cfRule type="cellIs" dxfId="711" priority="3165" operator="equal">
      <formula>0</formula>
    </cfRule>
  </conditionalFormatting>
  <conditionalFormatting sqref="E7">
    <cfRule type="cellIs" dxfId="710" priority="3159" operator="equal">
      <formula>0</formula>
    </cfRule>
  </conditionalFormatting>
  <conditionalFormatting sqref="E7">
    <cfRule type="cellIs" dxfId="709" priority="3158" operator="equal">
      <formula>0</formula>
    </cfRule>
  </conditionalFormatting>
  <conditionalFormatting sqref="A431:J431">
    <cfRule type="cellIs" dxfId="708" priority="1307" operator="equal">
      <formula>0</formula>
    </cfRule>
  </conditionalFormatting>
  <conditionalFormatting sqref="A14">
    <cfRule type="cellIs" dxfId="707" priority="1304" operator="equal">
      <formula>0</formula>
    </cfRule>
  </conditionalFormatting>
  <conditionalFormatting sqref="A13">
    <cfRule type="cellIs" dxfId="706" priority="1302" operator="equal">
      <formula>0</formula>
    </cfRule>
  </conditionalFormatting>
  <conditionalFormatting sqref="C66 A36:D36 A42:D48 A54:D56 C68:D68 C70:D71 C73:D73 C75:D76 C78:D78 A176:D176 A178:D186 A189:D197 A202:D206 A215:D215 A222:D223 A225:D225 A229:D229 A354:A356 A415:D417 A79:I79 A94:I96 A412:I414 C67:I67 A385:I387 A132:I133 A289:I290 A37:I39 I36 A51:I53 I42:I48 I54:I56 I68 C69:I69 C72:I72 I70:I71 C74:I74 I73 C77:I77 I75:I76 I78 A177:I177 I176 A187:I188 I178:I186 A198:I198 I189:I197 I202:I206 A216:I217 I215 A224:I224 I222:I223 A226:I228 I225 I229 I280:I288 A300:I300 I291:I299 A329:I334 A338:I338 I354:I360 A376:I382 I415:I417 I66 A389:I389 I97:I99 C105:I105 I104 C108:I108 C388:I388 C400:I402 A408:I408 C409:I409 I390:I399 I403:I405 C328:I328 C111:I112 I113:I114 C279:I279 I278 I20 A21:I23 I24 A25:I27 I28 A29:I31 I32 I383:I384 K42:K48 A33:I35 A57:I65 D97 C99 C98:G98 G97 E99:F99 A106:I107 A109:I110 K119:K120 I119:I120 I124:I125 K124:K125 K127 I127 I129:I131 K129:K133 K135:K136 A135:I136 A212:I214 I234:I237 A234:D237 A274:I277 A327:I327 K408:K409 K274:K300 A67:A78 K18:K39 A18:J19 K51:K79 B66:B78 A101 A207:I209 A151:I151 K151 A174:I175 A153:I155 K153:O155 Q153:Q155 A170:I170 K170:O170 Q170 K174:K198 K212:K217 A233 K233:K237 K219:K229 A219:I221 C233:I233 A239:I246 K239:K246 A259:I259 K259 A254:I255 A249:I251 K254:K255 K249:K251 K263 A263:I263 A310:I312 K310:K313 K324 A324:I324 K376:K405 A418:I418 K412:K418 K94:K117 A115:A117 C100:I103 A280:D288 A291:D299 I335:I337 A335:D337 A353:I353 E339:F341 E348:F349 E336:F337 C354:D356 K327:K338 K353:K372 K202:K209">
    <cfRule type="cellIs" dxfId="705" priority="320" operator="equal">
      <formula>0</formula>
    </cfRule>
  </conditionalFormatting>
  <conditionalFormatting sqref="H25">
    <cfRule type="cellIs" dxfId="704" priority="319" operator="equal">
      <formula>0</formula>
    </cfRule>
  </conditionalFormatting>
  <conditionalFormatting sqref="H414">
    <cfRule type="cellIs" dxfId="703" priority="318" operator="equal">
      <formula>0</formula>
    </cfRule>
  </conditionalFormatting>
  <conditionalFormatting sqref="H29">
    <cfRule type="cellIs" dxfId="702" priority="317" operator="equal">
      <formula>0</formula>
    </cfRule>
  </conditionalFormatting>
  <conditionalFormatting sqref="H33">
    <cfRule type="cellIs" dxfId="701" priority="316" operator="equal">
      <formula>0</formula>
    </cfRule>
  </conditionalFormatting>
  <conditionalFormatting sqref="A279 A278:D278">
    <cfRule type="cellIs" dxfId="700" priority="281" operator="equal">
      <formula>0</formula>
    </cfRule>
  </conditionalFormatting>
  <conditionalFormatting sqref="A66 D66">
    <cfRule type="cellIs" dxfId="699" priority="315" operator="equal">
      <formula>0</formula>
    </cfRule>
  </conditionalFormatting>
  <conditionalFormatting sqref="H110">
    <cfRule type="cellIs" dxfId="698" priority="314" operator="equal">
      <formula>0</formula>
    </cfRule>
  </conditionalFormatting>
  <conditionalFormatting sqref="H133 H151">
    <cfRule type="cellIs" dxfId="697" priority="313" operator="equal">
      <formula>0</formula>
    </cfRule>
  </conditionalFormatting>
  <conditionalFormatting sqref="H387 H389">
    <cfRule type="cellIs" dxfId="696" priority="312" operator="equal">
      <formula>0</formula>
    </cfRule>
  </conditionalFormatting>
  <conditionalFormatting sqref="B97:B99">
    <cfRule type="cellIs" dxfId="695" priority="309" operator="equal">
      <formula>0</formula>
    </cfRule>
  </conditionalFormatting>
  <conditionalFormatting sqref="H418">
    <cfRule type="cellIs" dxfId="694" priority="311" operator="equal">
      <formula>0</formula>
    </cfRule>
  </conditionalFormatting>
  <conditionalFormatting sqref="B103">
    <cfRule type="cellIs" dxfId="693" priority="303" operator="equal">
      <formula>0</formula>
    </cfRule>
  </conditionalFormatting>
  <conditionalFormatting sqref="A97:A99 D99">
    <cfRule type="cellIs" dxfId="692" priority="310" operator="equal">
      <formula>0</formula>
    </cfRule>
  </conditionalFormatting>
  <conditionalFormatting sqref="A100">
    <cfRule type="cellIs" dxfId="691" priority="308" operator="equal">
      <formula>0</formula>
    </cfRule>
  </conditionalFormatting>
  <conditionalFormatting sqref="B100">
    <cfRule type="cellIs" dxfId="690" priority="307" operator="equal">
      <formula>0</formula>
    </cfRule>
  </conditionalFormatting>
  <conditionalFormatting sqref="A102">
    <cfRule type="cellIs" dxfId="689" priority="306" operator="equal">
      <formula>0</formula>
    </cfRule>
  </conditionalFormatting>
  <conditionalFormatting sqref="B102">
    <cfRule type="cellIs" dxfId="688" priority="305" operator="equal">
      <formula>0</formula>
    </cfRule>
  </conditionalFormatting>
  <conditionalFormatting sqref="A103">
    <cfRule type="cellIs" dxfId="687" priority="304" operator="equal">
      <formula>0</formula>
    </cfRule>
  </conditionalFormatting>
  <conditionalFormatting sqref="A104:A105 C104:D104">
    <cfRule type="cellIs" dxfId="686" priority="302" operator="equal">
      <formula>0</formula>
    </cfRule>
  </conditionalFormatting>
  <conditionalFormatting sqref="B104:B105">
    <cfRule type="cellIs" dxfId="685" priority="301" operator="equal">
      <formula>0</formula>
    </cfRule>
  </conditionalFormatting>
  <conditionalFormatting sqref="A108">
    <cfRule type="cellIs" dxfId="684" priority="300" operator="equal">
      <formula>0</formula>
    </cfRule>
  </conditionalFormatting>
  <conditionalFormatting sqref="B108">
    <cfRule type="cellIs" dxfId="683" priority="299" operator="equal">
      <formula>0</formula>
    </cfRule>
  </conditionalFormatting>
  <conditionalFormatting sqref="B388">
    <cfRule type="cellIs" dxfId="682" priority="297" operator="equal">
      <formula>0</formula>
    </cfRule>
  </conditionalFormatting>
  <conditionalFormatting sqref="A388">
    <cfRule type="cellIs" dxfId="681" priority="298" operator="equal">
      <formula>0</formula>
    </cfRule>
  </conditionalFormatting>
  <conditionalFormatting sqref="B401:B402">
    <cfRule type="cellIs" dxfId="680" priority="295" operator="equal">
      <formula>0</formula>
    </cfRule>
  </conditionalFormatting>
  <conditionalFormatting sqref="A401:A402">
    <cfRule type="cellIs" dxfId="679" priority="296" operator="equal">
      <formula>0</formula>
    </cfRule>
  </conditionalFormatting>
  <conditionalFormatting sqref="H408">
    <cfRule type="cellIs" dxfId="678" priority="294" operator="equal">
      <formula>0</formula>
    </cfRule>
  </conditionalFormatting>
  <conditionalFormatting sqref="B409">
    <cfRule type="cellIs" dxfId="677" priority="292" operator="equal">
      <formula>0</formula>
    </cfRule>
  </conditionalFormatting>
  <conditionalFormatting sqref="A409">
    <cfRule type="cellIs" dxfId="676" priority="293" operator="equal">
      <formula>0</formula>
    </cfRule>
  </conditionalFormatting>
  <conditionalFormatting sqref="A390:A400 C390:D398 D399">
    <cfRule type="cellIs" dxfId="675" priority="291" operator="equal">
      <formula>0</formula>
    </cfRule>
  </conditionalFormatting>
  <conditionalFormatting sqref="B390:B398 B400">
    <cfRule type="cellIs" dxfId="674" priority="290" operator="equal">
      <formula>0</formula>
    </cfRule>
  </conditionalFormatting>
  <conditionalFormatting sqref="A403:A405 C403:D405">
    <cfRule type="cellIs" dxfId="673" priority="289" operator="equal">
      <formula>0</formula>
    </cfRule>
  </conditionalFormatting>
  <conditionalFormatting sqref="B403:B405">
    <cfRule type="cellIs" dxfId="672" priority="288" operator="equal">
      <formula>0</formula>
    </cfRule>
  </conditionalFormatting>
  <conditionalFormatting sqref="A328">
    <cfRule type="cellIs" dxfId="671" priority="287" operator="equal">
      <formula>0</formula>
    </cfRule>
  </conditionalFormatting>
  <conditionalFormatting sqref="B328">
    <cfRule type="cellIs" dxfId="670" priority="286" operator="equal">
      <formula>0</formula>
    </cfRule>
  </conditionalFormatting>
  <conditionalFormatting sqref="A357:A360 C357:D360">
    <cfRule type="cellIs" dxfId="669" priority="285" operator="equal">
      <formula>0</formula>
    </cfRule>
  </conditionalFormatting>
  <conditionalFormatting sqref="B360">
    <cfRule type="cellIs" dxfId="668" priority="284" operator="equal">
      <formula>0</formula>
    </cfRule>
  </conditionalFormatting>
  <conditionalFormatting sqref="B111:B114 B119:B120 B124:B125 B127 B129:B131">
    <cfRule type="cellIs" dxfId="667" priority="282" operator="equal">
      <formula>0</formula>
    </cfRule>
  </conditionalFormatting>
  <conditionalFormatting sqref="A111:A114 C113:D114 C119:D120 A119:A120 A124:A125 C124:D125 C127:D127 A127 A129:A131 C129:D131">
    <cfRule type="cellIs" dxfId="666" priority="283" operator="equal">
      <formula>0</formula>
    </cfRule>
  </conditionalFormatting>
  <conditionalFormatting sqref="B279">
    <cfRule type="cellIs" dxfId="665" priority="280" operator="equal">
      <formula>0</formula>
    </cfRule>
  </conditionalFormatting>
  <conditionalFormatting sqref="A20:G20">
    <cfRule type="cellIs" dxfId="664" priority="279" operator="equal">
      <formula>0</formula>
    </cfRule>
  </conditionalFormatting>
  <conditionalFormatting sqref="A24:D24">
    <cfRule type="cellIs" dxfId="663" priority="278" operator="equal">
      <formula>0</formula>
    </cfRule>
  </conditionalFormatting>
  <conditionalFormatting sqref="A28:D28">
    <cfRule type="cellIs" dxfId="662" priority="277" operator="equal">
      <formula>0</formula>
    </cfRule>
  </conditionalFormatting>
  <conditionalFormatting sqref="A32:D32">
    <cfRule type="cellIs" dxfId="661" priority="276" operator="equal">
      <formula>0</formula>
    </cfRule>
  </conditionalFormatting>
  <conditionalFormatting sqref="A383:A384 C383:D384">
    <cfRule type="cellIs" dxfId="660" priority="275" operator="equal">
      <formula>0</formula>
    </cfRule>
  </conditionalFormatting>
  <conditionalFormatting sqref="B383:B384">
    <cfRule type="cellIs" dxfId="659" priority="274" operator="equal">
      <formula>0</formula>
    </cfRule>
  </conditionalFormatting>
  <conditionalFormatting sqref="H20">
    <cfRule type="cellIs" dxfId="658" priority="273" operator="equal">
      <formula>0</formula>
    </cfRule>
  </conditionalFormatting>
  <conditionalFormatting sqref="E24:G24">
    <cfRule type="cellIs" dxfId="657" priority="272" operator="equal">
      <formula>0</formula>
    </cfRule>
  </conditionalFormatting>
  <conditionalFormatting sqref="H24">
    <cfRule type="cellIs" dxfId="656" priority="271" operator="equal">
      <formula>0</formula>
    </cfRule>
  </conditionalFormatting>
  <conditionalFormatting sqref="E32:G32">
    <cfRule type="cellIs" dxfId="655" priority="270" operator="equal">
      <formula>0</formula>
    </cfRule>
  </conditionalFormatting>
  <conditionalFormatting sqref="H32">
    <cfRule type="cellIs" dxfId="654" priority="269" operator="equal">
      <formula>0</formula>
    </cfRule>
  </conditionalFormatting>
  <conditionalFormatting sqref="E28:G28">
    <cfRule type="cellIs" dxfId="653" priority="268" operator="equal">
      <formula>0</formula>
    </cfRule>
  </conditionalFormatting>
  <conditionalFormatting sqref="H28">
    <cfRule type="cellIs" dxfId="652" priority="267" operator="equal">
      <formula>0</formula>
    </cfRule>
  </conditionalFormatting>
  <conditionalFormatting sqref="E42:G48 E36:G36">
    <cfRule type="cellIs" dxfId="651" priority="266" operator="equal">
      <formula>0</formula>
    </cfRule>
  </conditionalFormatting>
  <conditionalFormatting sqref="H42:H48 H36">
    <cfRule type="cellIs" dxfId="650" priority="265" operator="equal">
      <formula>0</formula>
    </cfRule>
  </conditionalFormatting>
  <conditionalFormatting sqref="E54:G56">
    <cfRule type="cellIs" dxfId="649" priority="264" operator="equal">
      <formula>0</formula>
    </cfRule>
  </conditionalFormatting>
  <conditionalFormatting sqref="H54:H56">
    <cfRule type="cellIs" dxfId="648" priority="263" operator="equal">
      <formula>0</formula>
    </cfRule>
  </conditionalFormatting>
  <conditionalFormatting sqref="E68:G68 E66:G66">
    <cfRule type="cellIs" dxfId="647" priority="262" operator="equal">
      <formula>0</formula>
    </cfRule>
  </conditionalFormatting>
  <conditionalFormatting sqref="H68 H66">
    <cfRule type="cellIs" dxfId="646" priority="261" operator="equal">
      <formula>0</formula>
    </cfRule>
  </conditionalFormatting>
  <conditionalFormatting sqref="E78:G78 E75:G76 E73:G73 E70:G71">
    <cfRule type="cellIs" dxfId="645" priority="260" operator="equal">
      <formula>0</formula>
    </cfRule>
  </conditionalFormatting>
  <conditionalFormatting sqref="H78 H75:H76 H73 H70:H71">
    <cfRule type="cellIs" dxfId="644" priority="259" operator="equal">
      <formula>0</formula>
    </cfRule>
  </conditionalFormatting>
  <conditionalFormatting sqref="G99">
    <cfRule type="cellIs" dxfId="643" priority="258" operator="equal">
      <formula>0</formula>
    </cfRule>
  </conditionalFormatting>
  <conditionalFormatting sqref="H97:H99">
    <cfRule type="cellIs" dxfId="642" priority="257" operator="equal">
      <formula>0</formula>
    </cfRule>
  </conditionalFormatting>
  <conditionalFormatting sqref="E104:G104">
    <cfRule type="cellIs" dxfId="641" priority="256" operator="equal">
      <formula>0</formula>
    </cfRule>
  </conditionalFormatting>
  <conditionalFormatting sqref="H104">
    <cfRule type="cellIs" dxfId="640" priority="255" operator="equal">
      <formula>0</formula>
    </cfRule>
  </conditionalFormatting>
  <conditionalFormatting sqref="H415:H417 H403:H405">
    <cfRule type="cellIs" dxfId="639" priority="243" operator="equal">
      <formula>0</formula>
    </cfRule>
  </conditionalFormatting>
  <conditionalFormatting sqref="E113:G114 E119:G120 E124:G125 E127:G127 E129:G131">
    <cfRule type="cellIs" dxfId="638" priority="254" operator="equal">
      <formula>0</formula>
    </cfRule>
  </conditionalFormatting>
  <conditionalFormatting sqref="H113:H114 H119:H120 H124:H125 H127 H129:H131">
    <cfRule type="cellIs" dxfId="637" priority="253" operator="equal">
      <formula>0</formula>
    </cfRule>
  </conditionalFormatting>
  <conditionalFormatting sqref="E202:G206 E189:G197 E176:G176 E178:G186">
    <cfRule type="cellIs" dxfId="636" priority="252" operator="equal">
      <formula>0</formula>
    </cfRule>
  </conditionalFormatting>
  <conditionalFormatting sqref="H202:H206 H189:H197 H178:H186 H176">
    <cfRule type="cellIs" dxfId="635" priority="251" operator="equal">
      <formula>0</formula>
    </cfRule>
  </conditionalFormatting>
  <conditionalFormatting sqref="E335:G335 E278:G278 E229:G229 E225:G225 E222:G223 E215:G215 E234:G237 E280:G288 E291:G299 G336:G337 E354:G360">
    <cfRule type="cellIs" dxfId="634" priority="250" operator="equal">
      <formula>0</formula>
    </cfRule>
  </conditionalFormatting>
  <conditionalFormatting sqref="H354:H360 H291:H299 H280:H288 H278 H229 H225 H222:H223 H215 H234:H237 H335:H337">
    <cfRule type="cellIs" dxfId="633" priority="249" operator="equal">
      <formula>0</formula>
    </cfRule>
  </conditionalFormatting>
  <conditionalFormatting sqref="E383:G384">
    <cfRule type="cellIs" dxfId="632" priority="248" operator="equal">
      <formula>0</formula>
    </cfRule>
  </conditionalFormatting>
  <conditionalFormatting sqref="H383:H384">
    <cfRule type="cellIs" dxfId="631" priority="247" operator="equal">
      <formula>0</formula>
    </cfRule>
  </conditionalFormatting>
  <conditionalFormatting sqref="E390:G399">
    <cfRule type="cellIs" dxfId="630" priority="246" operator="equal">
      <formula>0</formula>
    </cfRule>
  </conditionalFormatting>
  <conditionalFormatting sqref="H390:H399">
    <cfRule type="cellIs" dxfId="629" priority="245" operator="equal">
      <formula>0</formula>
    </cfRule>
  </conditionalFormatting>
  <conditionalFormatting sqref="E415:G417 E403:G405">
    <cfRule type="cellIs" dxfId="628" priority="244" operator="equal">
      <formula>0</formula>
    </cfRule>
  </conditionalFormatting>
  <conditionalFormatting sqref="J31 J27 J23 J34:J35 J95:J96 J109:J110 J132:J133 J208:J209 J327:J328 J377:J379 J386:J387 J413:J414 J64:J65 J101:J102 J274:J275 J381:J382">
    <cfRule type="cellIs" dxfId="627" priority="242" operator="equal">
      <formula>0</formula>
    </cfRule>
  </conditionalFormatting>
  <conditionalFormatting sqref="J22">
    <cfRule type="cellIs" dxfId="626" priority="241" operator="equal">
      <formula>0</formula>
    </cfRule>
  </conditionalFormatting>
  <conditionalFormatting sqref="J26">
    <cfRule type="cellIs" dxfId="625" priority="240" operator="equal">
      <formula>0</formula>
    </cfRule>
  </conditionalFormatting>
  <conditionalFormatting sqref="J30">
    <cfRule type="cellIs" dxfId="624" priority="239" operator="equal">
      <formula>0</formula>
    </cfRule>
  </conditionalFormatting>
  <conditionalFormatting sqref="A40:I41 K40:K41">
    <cfRule type="cellIs" dxfId="623" priority="238" operator="equal">
      <formula>0</formula>
    </cfRule>
  </conditionalFormatting>
  <conditionalFormatting sqref="A49:D49 I49 K49">
    <cfRule type="cellIs" dxfId="622" priority="237" operator="equal">
      <formula>0</formula>
    </cfRule>
  </conditionalFormatting>
  <conditionalFormatting sqref="E49:G49">
    <cfRule type="cellIs" dxfId="621" priority="236" operator="equal">
      <formula>0</formula>
    </cfRule>
  </conditionalFormatting>
  <conditionalFormatting sqref="H49">
    <cfRule type="cellIs" dxfId="620" priority="235" operator="equal">
      <formula>0</formula>
    </cfRule>
  </conditionalFormatting>
  <conditionalFormatting sqref="B118">
    <cfRule type="cellIs" dxfId="619" priority="232" operator="equal">
      <formula>0</formula>
    </cfRule>
  </conditionalFormatting>
  <conditionalFormatting sqref="A118">
    <cfRule type="cellIs" dxfId="618" priority="233" operator="equal">
      <formula>0</formula>
    </cfRule>
  </conditionalFormatting>
  <conditionalFormatting sqref="I123 K123">
    <cfRule type="cellIs" dxfId="617" priority="226" operator="equal">
      <formula>0</formula>
    </cfRule>
  </conditionalFormatting>
  <conditionalFormatting sqref="I121:I122 K121:K122">
    <cfRule type="cellIs" dxfId="616" priority="231" operator="equal">
      <formula>0</formula>
    </cfRule>
  </conditionalFormatting>
  <conditionalFormatting sqref="A121:A122 C121:D122">
    <cfRule type="cellIs" dxfId="615" priority="230" operator="equal">
      <formula>0</formula>
    </cfRule>
  </conditionalFormatting>
  <conditionalFormatting sqref="B121:B122">
    <cfRule type="cellIs" dxfId="614" priority="229" operator="equal">
      <formula>0</formula>
    </cfRule>
  </conditionalFormatting>
  <conditionalFormatting sqref="C118:I118 K118">
    <cfRule type="cellIs" dxfId="613" priority="234" operator="equal">
      <formula>0</formula>
    </cfRule>
  </conditionalFormatting>
  <conditionalFormatting sqref="H121:H122">
    <cfRule type="cellIs" dxfId="612" priority="227" operator="equal">
      <formula>0</formula>
    </cfRule>
  </conditionalFormatting>
  <conditionalFormatting sqref="E121:G122">
    <cfRule type="cellIs" dxfId="611" priority="228" operator="equal">
      <formula>0</formula>
    </cfRule>
  </conditionalFormatting>
  <conditionalFormatting sqref="A123 C123:D123">
    <cfRule type="cellIs" dxfId="610" priority="225" operator="equal">
      <formula>0</formula>
    </cfRule>
  </conditionalFormatting>
  <conditionalFormatting sqref="B137:B140">
    <cfRule type="cellIs" dxfId="609" priority="210" operator="equal">
      <formula>0</formula>
    </cfRule>
  </conditionalFormatting>
  <conditionalFormatting sqref="L137:M140 E137:G140">
    <cfRule type="cellIs" dxfId="608" priority="209" operator="equal">
      <formula>0</formula>
    </cfRule>
  </conditionalFormatting>
  <conditionalFormatting sqref="E123:G123">
    <cfRule type="cellIs" dxfId="607" priority="223" operator="equal">
      <formula>0</formula>
    </cfRule>
  </conditionalFormatting>
  <conditionalFormatting sqref="B123">
    <cfRule type="cellIs" dxfId="606" priority="224" operator="equal">
      <formula>0</formula>
    </cfRule>
  </conditionalFormatting>
  <conditionalFormatting sqref="H123">
    <cfRule type="cellIs" dxfId="605" priority="222" operator="equal">
      <formula>0</formula>
    </cfRule>
  </conditionalFormatting>
  <conditionalFormatting sqref="C126:I126 K126">
    <cfRule type="cellIs" dxfId="604" priority="221" operator="equal">
      <formula>0</formula>
    </cfRule>
  </conditionalFormatting>
  <conditionalFormatting sqref="H128">
    <cfRule type="cellIs" dxfId="603" priority="214" operator="equal">
      <formula>0</formula>
    </cfRule>
  </conditionalFormatting>
  <conditionalFormatting sqref="A126">
    <cfRule type="cellIs" dxfId="602" priority="220" operator="equal">
      <formula>0</formula>
    </cfRule>
  </conditionalFormatting>
  <conditionalFormatting sqref="Q137:Q140">
    <cfRule type="cellIs" dxfId="601" priority="207" operator="equal">
      <formula>0</formula>
    </cfRule>
  </conditionalFormatting>
  <conditionalFormatting sqref="N137:N140 H137:H140">
    <cfRule type="cellIs" dxfId="600" priority="208" operator="equal">
      <formula>0</formula>
    </cfRule>
  </conditionalFormatting>
  <conditionalFormatting sqref="K143:K144 A143:I144">
    <cfRule type="cellIs" dxfId="599" priority="206" operator="equal">
      <formula>0</formula>
    </cfRule>
  </conditionalFormatting>
  <conditionalFormatting sqref="I145:I148 K145:K148">
    <cfRule type="cellIs" dxfId="598" priority="205" operator="equal">
      <formula>0</formula>
    </cfRule>
  </conditionalFormatting>
  <conditionalFormatting sqref="A145:A148 C145:D148 O145:O148">
    <cfRule type="cellIs" dxfId="597" priority="204" operator="equal">
      <formula>0</formula>
    </cfRule>
  </conditionalFormatting>
  <conditionalFormatting sqref="B126">
    <cfRule type="cellIs" dxfId="596" priority="219" operator="equal">
      <formula>0</formula>
    </cfRule>
  </conditionalFormatting>
  <conditionalFormatting sqref="B145:B148">
    <cfRule type="cellIs" dxfId="595" priority="203" operator="equal">
      <formula>0</formula>
    </cfRule>
  </conditionalFormatting>
  <conditionalFormatting sqref="I128 K128">
    <cfRule type="cellIs" dxfId="594" priority="218" operator="equal">
      <formula>0</formula>
    </cfRule>
  </conditionalFormatting>
  <conditionalFormatting sqref="B128">
    <cfRule type="cellIs" dxfId="593" priority="216" operator="equal">
      <formula>0</formula>
    </cfRule>
  </conditionalFormatting>
  <conditionalFormatting sqref="A128 C128:D128">
    <cfRule type="cellIs" dxfId="592" priority="217" operator="equal">
      <formula>0</formula>
    </cfRule>
  </conditionalFormatting>
  <conditionalFormatting sqref="E128:G128">
    <cfRule type="cellIs" dxfId="591" priority="215" operator="equal">
      <formula>0</formula>
    </cfRule>
  </conditionalFormatting>
  <conditionalFormatting sqref="K134 A134:I134">
    <cfRule type="cellIs" dxfId="590" priority="213" operator="equal">
      <formula>0</formula>
    </cfRule>
  </conditionalFormatting>
  <conditionalFormatting sqref="I137:I140 K137:K140">
    <cfRule type="cellIs" dxfId="589" priority="212" operator="equal">
      <formula>0</formula>
    </cfRule>
  </conditionalFormatting>
  <conditionalFormatting sqref="A137:A140 C137:D140 O137:O140">
    <cfRule type="cellIs" dxfId="588" priority="211" operator="equal">
      <formula>0</formula>
    </cfRule>
  </conditionalFormatting>
  <conditionalFormatting sqref="L145:M148 E145:G148">
    <cfRule type="cellIs" dxfId="587" priority="202" operator="equal">
      <formula>0</formula>
    </cfRule>
  </conditionalFormatting>
  <conditionalFormatting sqref="N145:N148 H145:H148">
    <cfRule type="cellIs" dxfId="586" priority="201" operator="equal">
      <formula>0</formula>
    </cfRule>
  </conditionalFormatting>
  <conditionalFormatting sqref="Q145:Q148">
    <cfRule type="cellIs" dxfId="585" priority="200" operator="equal">
      <formula>0</formula>
    </cfRule>
  </conditionalFormatting>
  <conditionalFormatting sqref="K211 A211:I211">
    <cfRule type="cellIs" dxfId="584" priority="199" operator="equal">
      <formula>0</formula>
    </cfRule>
  </conditionalFormatting>
  <conditionalFormatting sqref="K210 A210:I210">
    <cfRule type="cellIs" dxfId="583" priority="198" operator="equal">
      <formula>0</formula>
    </cfRule>
  </conditionalFormatting>
  <conditionalFormatting sqref="K238 A238:I238">
    <cfRule type="cellIs" dxfId="582" priority="197" operator="equal">
      <formula>0</formula>
    </cfRule>
  </conditionalFormatting>
  <conditionalFormatting sqref="K266:K268 A266:I268">
    <cfRule type="cellIs" dxfId="581" priority="196" operator="equal">
      <formula>0</formula>
    </cfRule>
  </conditionalFormatting>
  <conditionalFormatting sqref="K264:K265 A264:I265">
    <cfRule type="cellIs" dxfId="580" priority="195" operator="equal">
      <formula>0</formula>
    </cfRule>
  </conditionalFormatting>
  <conditionalFormatting sqref="A269:I269 K269">
    <cfRule type="cellIs" dxfId="579" priority="194" operator="equal">
      <formula>0</formula>
    </cfRule>
  </conditionalFormatting>
  <conditionalFormatting sqref="K273 A273:I273">
    <cfRule type="cellIs" dxfId="578" priority="193" operator="equal">
      <formula>0</formula>
    </cfRule>
  </conditionalFormatting>
  <conditionalFormatting sqref="K270:K272 A270:I272">
    <cfRule type="cellIs" dxfId="577" priority="192" operator="equal">
      <formula>0</formula>
    </cfRule>
  </conditionalFormatting>
  <conditionalFormatting sqref="A313:I313 K318 A318:I318">
    <cfRule type="cellIs" dxfId="576" priority="191" operator="equal">
      <formula>0</formula>
    </cfRule>
  </conditionalFormatting>
  <conditionalFormatting sqref="H313 H318">
    <cfRule type="cellIs" dxfId="575" priority="190" operator="equal">
      <formula>0</formula>
    </cfRule>
  </conditionalFormatting>
  <conditionalFormatting sqref="A314:I314 K314">
    <cfRule type="cellIs" dxfId="574" priority="189" operator="equal">
      <formula>0</formula>
    </cfRule>
  </conditionalFormatting>
  <conditionalFormatting sqref="J314">
    <cfRule type="cellIs" dxfId="573" priority="188" operator="equal">
      <formula>0</formula>
    </cfRule>
  </conditionalFormatting>
  <conditionalFormatting sqref="A316:D317 A315:I315 I316:I317 K315:K317">
    <cfRule type="cellIs" dxfId="572" priority="187" operator="equal">
      <formula>0</formula>
    </cfRule>
  </conditionalFormatting>
  <conditionalFormatting sqref="H315">
    <cfRule type="cellIs" dxfId="571" priority="186" operator="equal">
      <formula>0</formula>
    </cfRule>
  </conditionalFormatting>
  <conditionalFormatting sqref="H316:H317">
    <cfRule type="cellIs" dxfId="570" priority="184" operator="equal">
      <formula>0</formula>
    </cfRule>
  </conditionalFormatting>
  <conditionalFormatting sqref="E316:G317">
    <cfRule type="cellIs" dxfId="569" priority="185" operator="equal">
      <formula>0</formula>
    </cfRule>
  </conditionalFormatting>
  <conditionalFormatting sqref="J315">
    <cfRule type="cellIs" dxfId="568" priority="183" operator="equal">
      <formula>0</formula>
    </cfRule>
  </conditionalFormatting>
  <conditionalFormatting sqref="A319:I319 K319 K326 A326:I326">
    <cfRule type="cellIs" dxfId="567" priority="182" operator="equal">
      <formula>0</formula>
    </cfRule>
  </conditionalFormatting>
  <conditionalFormatting sqref="H319 H326">
    <cfRule type="cellIs" dxfId="566" priority="181" operator="equal">
      <formula>0</formula>
    </cfRule>
  </conditionalFormatting>
  <conditionalFormatting sqref="A320:I320 K320">
    <cfRule type="cellIs" dxfId="565" priority="180" operator="equal">
      <formula>0</formula>
    </cfRule>
  </conditionalFormatting>
  <conditionalFormatting sqref="J320">
    <cfRule type="cellIs" dxfId="564" priority="179" operator="equal">
      <formula>0</formula>
    </cfRule>
  </conditionalFormatting>
  <conditionalFormatting sqref="A321:I321 K321">
    <cfRule type="cellIs" dxfId="563" priority="178" operator="equal">
      <formula>0</formula>
    </cfRule>
  </conditionalFormatting>
  <conditionalFormatting sqref="H321">
    <cfRule type="cellIs" dxfId="562" priority="177" operator="equal">
      <formula>0</formula>
    </cfRule>
  </conditionalFormatting>
  <conditionalFormatting sqref="J321">
    <cfRule type="cellIs" dxfId="561" priority="176" operator="equal">
      <formula>0</formula>
    </cfRule>
  </conditionalFormatting>
  <conditionalFormatting sqref="A361:I372 K375 A375:I375">
    <cfRule type="cellIs" dxfId="560" priority="175" operator="equal">
      <formula>0</formula>
    </cfRule>
  </conditionalFormatting>
  <conditionalFormatting sqref="C399">
    <cfRule type="cellIs" dxfId="559" priority="174" operator="equal">
      <formula>0</formula>
    </cfRule>
  </conditionalFormatting>
  <conditionalFormatting sqref="B399">
    <cfRule type="cellIs" dxfId="558" priority="173" operator="equal">
      <formula>0</formula>
    </cfRule>
  </conditionalFormatting>
  <conditionalFormatting sqref="A406:I407 K406:K407">
    <cfRule type="cellIs" dxfId="557" priority="172" operator="equal">
      <formula>0</formula>
    </cfRule>
  </conditionalFormatting>
  <conditionalFormatting sqref="J407">
    <cfRule type="cellIs" dxfId="556" priority="171" operator="equal">
      <formula>0</formula>
    </cfRule>
  </conditionalFormatting>
  <conditionalFormatting sqref="C410:I410 K410">
    <cfRule type="cellIs" dxfId="555" priority="170" operator="equal">
      <formula>0</formula>
    </cfRule>
  </conditionalFormatting>
  <conditionalFormatting sqref="B410">
    <cfRule type="cellIs" dxfId="554" priority="168" operator="equal">
      <formula>0</formula>
    </cfRule>
  </conditionalFormatting>
  <conditionalFormatting sqref="A410">
    <cfRule type="cellIs" dxfId="553" priority="169" operator="equal">
      <formula>0</formula>
    </cfRule>
  </conditionalFormatting>
  <conditionalFormatting sqref="C411:I411 K411">
    <cfRule type="cellIs" dxfId="552" priority="167" operator="equal">
      <formula>0</formula>
    </cfRule>
  </conditionalFormatting>
  <conditionalFormatting sqref="B411">
    <cfRule type="cellIs" dxfId="551" priority="165" operator="equal">
      <formula>0</formula>
    </cfRule>
  </conditionalFormatting>
  <conditionalFormatting sqref="A411">
    <cfRule type="cellIs" dxfId="550" priority="166" operator="equal">
      <formula>0</formula>
    </cfRule>
  </conditionalFormatting>
  <conditionalFormatting sqref="A50:D50 I50 K50">
    <cfRule type="cellIs" dxfId="549" priority="164" operator="equal">
      <formula>0</formula>
    </cfRule>
  </conditionalFormatting>
  <conditionalFormatting sqref="E50:G50">
    <cfRule type="cellIs" dxfId="548" priority="163" operator="equal">
      <formula>0</formula>
    </cfRule>
  </conditionalFormatting>
  <conditionalFormatting sqref="H50">
    <cfRule type="cellIs" dxfId="547" priority="162" operator="equal">
      <formula>0</formula>
    </cfRule>
  </conditionalFormatting>
  <conditionalFormatting sqref="A16:K16">
    <cfRule type="cellIs" dxfId="546" priority="161" operator="equal">
      <formula>0</formula>
    </cfRule>
  </conditionalFormatting>
  <conditionalFormatting sqref="A17:K17">
    <cfRule type="cellIs" dxfId="545" priority="160" operator="equal">
      <formula>0</formula>
    </cfRule>
  </conditionalFormatting>
  <conditionalFormatting sqref="A80:K80">
    <cfRule type="cellIs" dxfId="544" priority="159" operator="equal">
      <formula>0</formula>
    </cfRule>
  </conditionalFormatting>
  <conditionalFormatting sqref="A81:I81 K81">
    <cfRule type="cellIs" dxfId="543" priority="158" operator="equal">
      <formula>0</formula>
    </cfRule>
  </conditionalFormatting>
  <conditionalFormatting sqref="C86:D90 C84:I85 I86:I90 K84:K90 A84:B90 K92 I92 A92:D92">
    <cfRule type="cellIs" dxfId="542" priority="157" operator="equal">
      <formula>0</formula>
    </cfRule>
  </conditionalFormatting>
  <conditionalFormatting sqref="E86:G90 E92:G92">
    <cfRule type="cellIs" dxfId="541" priority="156" operator="equal">
      <formula>0</formula>
    </cfRule>
  </conditionalFormatting>
  <conditionalFormatting sqref="H86:H90 H92">
    <cfRule type="cellIs" dxfId="540" priority="155" operator="equal">
      <formula>0</formula>
    </cfRule>
  </conditionalFormatting>
  <conditionalFormatting sqref="K91 A91:I91">
    <cfRule type="cellIs" dxfId="539" priority="154" operator="equal">
      <formula>0</formula>
    </cfRule>
  </conditionalFormatting>
  <conditionalFormatting sqref="K93 A93:I93">
    <cfRule type="cellIs" dxfId="538" priority="153" operator="equal">
      <formula>0</formula>
    </cfRule>
  </conditionalFormatting>
  <conditionalFormatting sqref="C115:I115 I116:I117">
    <cfRule type="cellIs" dxfId="537" priority="152" operator="equal">
      <formula>0</formula>
    </cfRule>
  </conditionalFormatting>
  <conditionalFormatting sqref="B115 B117">
    <cfRule type="cellIs" dxfId="536" priority="150" operator="equal">
      <formula>0</formula>
    </cfRule>
  </conditionalFormatting>
  <conditionalFormatting sqref="C116:D117">
    <cfRule type="cellIs" dxfId="535" priority="151" operator="equal">
      <formula>0</formula>
    </cfRule>
  </conditionalFormatting>
  <conditionalFormatting sqref="E116:G117">
    <cfRule type="cellIs" dxfId="534" priority="149" operator="equal">
      <formula>0</formula>
    </cfRule>
  </conditionalFormatting>
  <conditionalFormatting sqref="H116:H117">
    <cfRule type="cellIs" dxfId="533" priority="148" operator="equal">
      <formula>0</formula>
    </cfRule>
  </conditionalFormatting>
  <conditionalFormatting sqref="B116">
    <cfRule type="cellIs" dxfId="532" priority="147" operator="equal">
      <formula>0</formula>
    </cfRule>
  </conditionalFormatting>
  <conditionalFormatting sqref="I141:I142 K141:K142">
    <cfRule type="cellIs" dxfId="531" priority="146" operator="equal">
      <formula>0</formula>
    </cfRule>
  </conditionalFormatting>
  <conditionalFormatting sqref="B141:B142">
    <cfRule type="cellIs" dxfId="530" priority="144" operator="equal">
      <formula>0</formula>
    </cfRule>
  </conditionalFormatting>
  <conditionalFormatting sqref="A141:A142 C141:D142">
    <cfRule type="cellIs" dxfId="529" priority="145" operator="equal">
      <formula>0</formula>
    </cfRule>
  </conditionalFormatting>
  <conditionalFormatting sqref="E141:G142">
    <cfRule type="cellIs" dxfId="528" priority="143" operator="equal">
      <formula>0</formula>
    </cfRule>
  </conditionalFormatting>
  <conditionalFormatting sqref="H141:H142">
    <cfRule type="cellIs" dxfId="527" priority="142" operator="equal">
      <formula>0</formula>
    </cfRule>
  </conditionalFormatting>
  <conditionalFormatting sqref="I149:I150 K149:K150">
    <cfRule type="cellIs" dxfId="526" priority="141" operator="equal">
      <formula>0</formula>
    </cfRule>
  </conditionalFormatting>
  <conditionalFormatting sqref="B149:B150">
    <cfRule type="cellIs" dxfId="525" priority="139" operator="equal">
      <formula>0</formula>
    </cfRule>
  </conditionalFormatting>
  <conditionalFormatting sqref="A149:A150 C149:D150">
    <cfRule type="cellIs" dxfId="524" priority="140" operator="equal">
      <formula>0</formula>
    </cfRule>
  </conditionalFormatting>
  <conditionalFormatting sqref="E149:G150">
    <cfRule type="cellIs" dxfId="523" priority="138" operator="equal">
      <formula>0</formula>
    </cfRule>
  </conditionalFormatting>
  <conditionalFormatting sqref="H149:H150">
    <cfRule type="cellIs" dxfId="522" priority="137" operator="equal">
      <formula>0</formula>
    </cfRule>
  </conditionalFormatting>
  <conditionalFormatting sqref="A173:I173 K173">
    <cfRule type="cellIs" dxfId="521" priority="136" operator="equal">
      <formula>0</formula>
    </cfRule>
  </conditionalFormatting>
  <conditionalFormatting sqref="H173">
    <cfRule type="cellIs" dxfId="520" priority="135" operator="equal">
      <formula>0</formula>
    </cfRule>
  </conditionalFormatting>
  <conditionalFormatting sqref="K152 A152:I152">
    <cfRule type="cellIs" dxfId="519" priority="134" operator="equal">
      <formula>0</formula>
    </cfRule>
  </conditionalFormatting>
  <conditionalFormatting sqref="I156:I157 K156:K157">
    <cfRule type="cellIs" dxfId="518" priority="133" operator="equal">
      <formula>0</formula>
    </cfRule>
  </conditionalFormatting>
  <conditionalFormatting sqref="B156:B157">
    <cfRule type="cellIs" dxfId="517" priority="131" operator="equal">
      <formula>0</formula>
    </cfRule>
  </conditionalFormatting>
  <conditionalFormatting sqref="A156:A157 C156:D157">
    <cfRule type="cellIs" dxfId="516" priority="132" operator="equal">
      <formula>0</formula>
    </cfRule>
  </conditionalFormatting>
  <conditionalFormatting sqref="E156:G157">
    <cfRule type="cellIs" dxfId="515" priority="130" operator="equal">
      <formula>0</formula>
    </cfRule>
  </conditionalFormatting>
  <conditionalFormatting sqref="H156:H157">
    <cfRule type="cellIs" dxfId="514" priority="129" operator="equal">
      <formula>0</formula>
    </cfRule>
  </conditionalFormatting>
  <conditionalFormatting sqref="K158:K159 A158:I159">
    <cfRule type="cellIs" dxfId="513" priority="128" operator="equal">
      <formula>0</formula>
    </cfRule>
  </conditionalFormatting>
  <conditionalFormatting sqref="I160:I163 K160:K163">
    <cfRule type="cellIs" dxfId="512" priority="127" operator="equal">
      <formula>0</formula>
    </cfRule>
  </conditionalFormatting>
  <conditionalFormatting sqref="B160:B163">
    <cfRule type="cellIs" dxfId="511" priority="125" operator="equal">
      <formula>0</formula>
    </cfRule>
  </conditionalFormatting>
  <conditionalFormatting sqref="A160:A163 C160:D163 O160:O163">
    <cfRule type="cellIs" dxfId="510" priority="126" operator="equal">
      <formula>0</formula>
    </cfRule>
  </conditionalFormatting>
  <conditionalFormatting sqref="L160:M163 E160:G163">
    <cfRule type="cellIs" dxfId="509" priority="124" operator="equal">
      <formula>0</formula>
    </cfRule>
  </conditionalFormatting>
  <conditionalFormatting sqref="N160:N163 H160:H163">
    <cfRule type="cellIs" dxfId="508" priority="123" operator="equal">
      <formula>0</formula>
    </cfRule>
  </conditionalFormatting>
  <conditionalFormatting sqref="Q160:Q163">
    <cfRule type="cellIs" dxfId="507" priority="122" operator="equal">
      <formula>0</formula>
    </cfRule>
  </conditionalFormatting>
  <conditionalFormatting sqref="I164:I165 K164:K165">
    <cfRule type="cellIs" dxfId="506" priority="121" operator="equal">
      <formula>0</formula>
    </cfRule>
  </conditionalFormatting>
  <conditionalFormatting sqref="B164:B165">
    <cfRule type="cellIs" dxfId="505" priority="119" operator="equal">
      <formula>0</formula>
    </cfRule>
  </conditionalFormatting>
  <conditionalFormatting sqref="A164:A165 C164:D165">
    <cfRule type="cellIs" dxfId="504" priority="120" operator="equal">
      <formula>0</formula>
    </cfRule>
  </conditionalFormatting>
  <conditionalFormatting sqref="E164:G165">
    <cfRule type="cellIs" dxfId="503" priority="118" operator="equal">
      <formula>0</formula>
    </cfRule>
  </conditionalFormatting>
  <conditionalFormatting sqref="H164:H165">
    <cfRule type="cellIs" dxfId="502" priority="117" operator="equal">
      <formula>0</formula>
    </cfRule>
  </conditionalFormatting>
  <conditionalFormatting sqref="A166:I166 K166">
    <cfRule type="cellIs" dxfId="501" priority="116" operator="equal">
      <formula>0</formula>
    </cfRule>
  </conditionalFormatting>
  <conditionalFormatting sqref="H166">
    <cfRule type="cellIs" dxfId="500" priority="115" operator="equal">
      <formula>0</formula>
    </cfRule>
  </conditionalFormatting>
  <conditionalFormatting sqref="K167 A167:I167">
    <cfRule type="cellIs" dxfId="499" priority="114" operator="equal">
      <formula>0</formula>
    </cfRule>
  </conditionalFormatting>
  <conditionalFormatting sqref="I168 K168">
    <cfRule type="cellIs" dxfId="498" priority="113" operator="equal">
      <formula>0</formula>
    </cfRule>
  </conditionalFormatting>
  <conditionalFormatting sqref="B168">
    <cfRule type="cellIs" dxfId="497" priority="111" operator="equal">
      <formula>0</formula>
    </cfRule>
  </conditionalFormatting>
  <conditionalFormatting sqref="A168 C168:D168 O168">
    <cfRule type="cellIs" dxfId="496" priority="112" operator="equal">
      <formula>0</formula>
    </cfRule>
  </conditionalFormatting>
  <conditionalFormatting sqref="L168:M168 E168:G168">
    <cfRule type="cellIs" dxfId="495" priority="110" operator="equal">
      <formula>0</formula>
    </cfRule>
  </conditionalFormatting>
  <conditionalFormatting sqref="N168 H168">
    <cfRule type="cellIs" dxfId="494" priority="109" operator="equal">
      <formula>0</formula>
    </cfRule>
  </conditionalFormatting>
  <conditionalFormatting sqref="Q168">
    <cfRule type="cellIs" dxfId="493" priority="108" operator="equal">
      <formula>0</formula>
    </cfRule>
  </conditionalFormatting>
  <conditionalFormatting sqref="I171:I172 K171:K172">
    <cfRule type="cellIs" dxfId="492" priority="107" operator="equal">
      <formula>0</formula>
    </cfRule>
  </conditionalFormatting>
  <conditionalFormatting sqref="B171:B172">
    <cfRule type="cellIs" dxfId="491" priority="105" operator="equal">
      <formula>0</formula>
    </cfRule>
  </conditionalFormatting>
  <conditionalFormatting sqref="A171:A172 C171:D172">
    <cfRule type="cellIs" dxfId="490" priority="106" operator="equal">
      <formula>0</formula>
    </cfRule>
  </conditionalFormatting>
  <conditionalFormatting sqref="E171:G172">
    <cfRule type="cellIs" dxfId="489" priority="104" operator="equal">
      <formula>0</formula>
    </cfRule>
  </conditionalFormatting>
  <conditionalFormatting sqref="H171:H172">
    <cfRule type="cellIs" dxfId="488" priority="103" operator="equal">
      <formula>0</formula>
    </cfRule>
  </conditionalFormatting>
  <conditionalFormatting sqref="I169 K169">
    <cfRule type="cellIs" dxfId="487" priority="102" operator="equal">
      <formula>0</formula>
    </cfRule>
  </conditionalFormatting>
  <conditionalFormatting sqref="B169">
    <cfRule type="cellIs" dxfId="486" priority="100" operator="equal">
      <formula>0</formula>
    </cfRule>
  </conditionalFormatting>
  <conditionalFormatting sqref="A169 C169:D169 O169">
    <cfRule type="cellIs" dxfId="485" priority="101" operator="equal">
      <formula>0</formula>
    </cfRule>
  </conditionalFormatting>
  <conditionalFormatting sqref="L169:M169 E169:G169">
    <cfRule type="cellIs" dxfId="484" priority="99" operator="equal">
      <formula>0</formula>
    </cfRule>
  </conditionalFormatting>
  <conditionalFormatting sqref="N169 H169">
    <cfRule type="cellIs" dxfId="483" priority="98" operator="equal">
      <formula>0</formula>
    </cfRule>
  </conditionalFormatting>
  <conditionalFormatting sqref="Q169">
    <cfRule type="cellIs" dxfId="482" priority="97" operator="equal">
      <formula>0</formula>
    </cfRule>
  </conditionalFormatting>
  <conditionalFormatting sqref="K218 A218:I218">
    <cfRule type="cellIs" dxfId="481" priority="96" operator="equal">
      <formula>0</formula>
    </cfRule>
  </conditionalFormatting>
  <conditionalFormatting sqref="K230 A230:I230">
    <cfRule type="cellIs" dxfId="480" priority="95" operator="equal">
      <formula>0</formula>
    </cfRule>
  </conditionalFormatting>
  <conditionalFormatting sqref="A231:D231 I231 K231">
    <cfRule type="cellIs" dxfId="479" priority="94" operator="equal">
      <formula>0</formula>
    </cfRule>
  </conditionalFormatting>
  <conditionalFormatting sqref="E231:G231">
    <cfRule type="cellIs" dxfId="478" priority="93" operator="equal">
      <formula>0</formula>
    </cfRule>
  </conditionalFormatting>
  <conditionalFormatting sqref="H231">
    <cfRule type="cellIs" dxfId="477" priority="92" operator="equal">
      <formula>0</formula>
    </cfRule>
  </conditionalFormatting>
  <conditionalFormatting sqref="A232:D232 I232 K232">
    <cfRule type="cellIs" dxfId="476" priority="91" operator="equal">
      <formula>0</formula>
    </cfRule>
  </conditionalFormatting>
  <conditionalFormatting sqref="E232:G232">
    <cfRule type="cellIs" dxfId="475" priority="90" operator="equal">
      <formula>0</formula>
    </cfRule>
  </conditionalFormatting>
  <conditionalFormatting sqref="H232">
    <cfRule type="cellIs" dxfId="474" priority="89" operator="equal">
      <formula>0</formula>
    </cfRule>
  </conditionalFormatting>
  <conditionalFormatting sqref="B233">
    <cfRule type="cellIs" dxfId="473" priority="88" operator="equal">
      <formula>0</formula>
    </cfRule>
  </conditionalFormatting>
  <conditionalFormatting sqref="A247:I247 K247">
    <cfRule type="cellIs" dxfId="472" priority="87" operator="equal">
      <formula>0</formula>
    </cfRule>
  </conditionalFormatting>
  <conditionalFormatting sqref="K248 A248:I248">
    <cfRule type="cellIs" dxfId="471" priority="86" operator="equal">
      <formula>0</formula>
    </cfRule>
  </conditionalFormatting>
  <conditionalFormatting sqref="H256:H257">
    <cfRule type="cellIs" dxfId="470" priority="83" operator="equal">
      <formula>0</formula>
    </cfRule>
  </conditionalFormatting>
  <conditionalFormatting sqref="H258">
    <cfRule type="cellIs" dxfId="469" priority="80" operator="equal">
      <formula>0</formula>
    </cfRule>
  </conditionalFormatting>
  <conditionalFormatting sqref="H262">
    <cfRule type="cellIs" dxfId="468" priority="74" operator="equal">
      <formula>0</formula>
    </cfRule>
  </conditionalFormatting>
  <conditionalFormatting sqref="A256:D257 I256:I257 K256:K257">
    <cfRule type="cellIs" dxfId="467" priority="85" operator="equal">
      <formula>0</formula>
    </cfRule>
  </conditionalFormatting>
  <conditionalFormatting sqref="E256:G257">
    <cfRule type="cellIs" dxfId="466" priority="84" operator="equal">
      <formula>0</formula>
    </cfRule>
  </conditionalFormatting>
  <conditionalFormatting sqref="A252:I253 K252:K253">
    <cfRule type="cellIs" dxfId="465" priority="73" operator="equal">
      <formula>0</formula>
    </cfRule>
  </conditionalFormatting>
  <conditionalFormatting sqref="A258:D258 I258 K258">
    <cfRule type="cellIs" dxfId="464" priority="82" operator="equal">
      <formula>0</formula>
    </cfRule>
  </conditionalFormatting>
  <conditionalFormatting sqref="E258:G258">
    <cfRule type="cellIs" dxfId="463" priority="81" operator="equal">
      <formula>0</formula>
    </cfRule>
  </conditionalFormatting>
  <conditionalFormatting sqref="H260:H261">
    <cfRule type="cellIs" dxfId="462" priority="77" operator="equal">
      <formula>0</formula>
    </cfRule>
  </conditionalFormatting>
  <conditionalFormatting sqref="A260:D261 I260:I261 K260:K261">
    <cfRule type="cellIs" dxfId="461" priority="79" operator="equal">
      <formula>0</formula>
    </cfRule>
  </conditionalFormatting>
  <conditionalFormatting sqref="E260:G261">
    <cfRule type="cellIs" dxfId="460" priority="78" operator="equal">
      <formula>0</formula>
    </cfRule>
  </conditionalFormatting>
  <conditionalFormatting sqref="A262:D262 I262 K262">
    <cfRule type="cellIs" dxfId="459" priority="76" operator="equal">
      <formula>0</formula>
    </cfRule>
  </conditionalFormatting>
  <conditionalFormatting sqref="E262:G262">
    <cfRule type="cellIs" dxfId="458" priority="75" operator="equal">
      <formula>0</formula>
    </cfRule>
  </conditionalFormatting>
  <conditionalFormatting sqref="A301:I302 K301:K302">
    <cfRule type="cellIs" dxfId="457" priority="72" operator="equal">
      <formula>0</formula>
    </cfRule>
  </conditionalFormatting>
  <conditionalFormatting sqref="A308:I309 K308:K309">
    <cfRule type="cellIs" dxfId="456" priority="71" operator="equal">
      <formula>0</formula>
    </cfRule>
  </conditionalFormatting>
  <conditionalFormatting sqref="K307 A307:I307">
    <cfRule type="cellIs" dxfId="455" priority="70" operator="equal">
      <formula>0</formula>
    </cfRule>
  </conditionalFormatting>
  <conditionalFormatting sqref="K306 A306:I306">
    <cfRule type="cellIs" dxfId="454" priority="67" operator="equal">
      <formula>0</formula>
    </cfRule>
  </conditionalFormatting>
  <conditionalFormatting sqref="K303 A303:I303">
    <cfRule type="cellIs" dxfId="453" priority="69" operator="equal">
      <formula>0</formula>
    </cfRule>
  </conditionalFormatting>
  <conditionalFormatting sqref="K304:K305 A304:I305">
    <cfRule type="cellIs" dxfId="452" priority="68" operator="equal">
      <formula>0</formula>
    </cfRule>
  </conditionalFormatting>
  <conditionalFormatting sqref="K322 A322:I322">
    <cfRule type="cellIs" dxfId="451" priority="66" operator="equal">
      <formula>0</formula>
    </cfRule>
  </conditionalFormatting>
  <conditionalFormatting sqref="K323 A323:I323">
    <cfRule type="cellIs" dxfId="450" priority="65" operator="equal">
      <formula>0</formula>
    </cfRule>
  </conditionalFormatting>
  <conditionalFormatting sqref="K325 A325:I325">
    <cfRule type="cellIs" dxfId="449" priority="64" operator="equal">
      <formula>0</formula>
    </cfRule>
  </conditionalFormatting>
  <conditionalFormatting sqref="A82:I82 K82">
    <cfRule type="cellIs" dxfId="448" priority="63" operator="equal">
      <formula>0</formula>
    </cfRule>
  </conditionalFormatting>
  <conditionalFormatting sqref="J82">
    <cfRule type="cellIs" dxfId="447" priority="62" operator="equal">
      <formula>0</formula>
    </cfRule>
  </conditionalFormatting>
  <conditionalFormatting sqref="K83 A83:I83">
    <cfRule type="cellIs" dxfId="446" priority="61" operator="equal">
      <formula>0</formula>
    </cfRule>
  </conditionalFormatting>
  <conditionalFormatting sqref="B101">
    <cfRule type="cellIs" dxfId="445" priority="60" operator="equal">
      <formula>0</formula>
    </cfRule>
  </conditionalFormatting>
  <conditionalFormatting sqref="A420:I420 K420">
    <cfRule type="cellIs" dxfId="444" priority="59" operator="equal">
      <formula>0</formula>
    </cfRule>
  </conditionalFormatting>
  <conditionalFormatting sqref="J420">
    <cfRule type="cellIs" dxfId="443" priority="58" operator="equal">
      <formula>0</formula>
    </cfRule>
  </conditionalFormatting>
  <conditionalFormatting sqref="A419:I419 K419">
    <cfRule type="cellIs" dxfId="442" priority="57" operator="equal">
      <formula>0</formula>
    </cfRule>
  </conditionalFormatting>
  <conditionalFormatting sqref="G340:G341">
    <cfRule type="cellIs" dxfId="441" priority="55" operator="equal">
      <formula>0</formula>
    </cfRule>
  </conditionalFormatting>
  <conditionalFormatting sqref="H340:H341">
    <cfRule type="cellIs" dxfId="440" priority="54" operator="equal">
      <formula>0</formula>
    </cfRule>
  </conditionalFormatting>
  <conditionalFormatting sqref="G348">
    <cfRule type="cellIs" dxfId="439" priority="52" operator="equal">
      <formula>0</formula>
    </cfRule>
  </conditionalFormatting>
  <conditionalFormatting sqref="K348 I348 A348:D348">
    <cfRule type="cellIs" dxfId="438" priority="53" operator="equal">
      <formula>0</formula>
    </cfRule>
  </conditionalFormatting>
  <conditionalFormatting sqref="A340:D341 I340:I341 K340:K341">
    <cfRule type="cellIs" dxfId="437" priority="56" operator="equal">
      <formula>0</formula>
    </cfRule>
  </conditionalFormatting>
  <conditionalFormatting sqref="H348">
    <cfRule type="cellIs" dxfId="436" priority="51" operator="equal">
      <formula>0</formula>
    </cfRule>
  </conditionalFormatting>
  <conditionalFormatting sqref="G349">
    <cfRule type="cellIs" dxfId="435" priority="49" operator="equal">
      <formula>0</formula>
    </cfRule>
  </conditionalFormatting>
  <conditionalFormatting sqref="H349">
    <cfRule type="cellIs" dxfId="434" priority="48" operator="equal">
      <formula>0</formula>
    </cfRule>
  </conditionalFormatting>
  <conditionalFormatting sqref="A349:D349 I349 K349">
    <cfRule type="cellIs" dxfId="433" priority="50" operator="equal">
      <formula>0</formula>
    </cfRule>
  </conditionalFormatting>
  <conditionalFormatting sqref="A339:D339 I339 K339">
    <cfRule type="cellIs" dxfId="432" priority="47" operator="equal">
      <formula>0</formula>
    </cfRule>
  </conditionalFormatting>
  <conditionalFormatting sqref="G339">
    <cfRule type="cellIs" dxfId="431" priority="46" operator="equal">
      <formula>0</formula>
    </cfRule>
  </conditionalFormatting>
  <conditionalFormatting sqref="H339">
    <cfRule type="cellIs" dxfId="430" priority="45" operator="equal">
      <formula>0</formula>
    </cfRule>
  </conditionalFormatting>
  <conditionalFormatting sqref="G346">
    <cfRule type="cellIs" dxfId="429" priority="43" operator="equal">
      <formula>0</formula>
    </cfRule>
  </conditionalFormatting>
  <conditionalFormatting sqref="H346">
    <cfRule type="cellIs" dxfId="428" priority="42" operator="equal">
      <formula>0</formula>
    </cfRule>
  </conditionalFormatting>
  <conditionalFormatting sqref="A352:D352 I352 K352">
    <cfRule type="cellIs" dxfId="427" priority="41" operator="equal">
      <formula>0</formula>
    </cfRule>
  </conditionalFormatting>
  <conditionalFormatting sqref="G352">
    <cfRule type="cellIs" dxfId="426" priority="40" operator="equal">
      <formula>0</formula>
    </cfRule>
  </conditionalFormatting>
  <conditionalFormatting sqref="K346 I346 A346:D346">
    <cfRule type="cellIs" dxfId="425" priority="44" operator="equal">
      <formula>0</formula>
    </cfRule>
  </conditionalFormatting>
  <conditionalFormatting sqref="A350:D351 I350:I351 K350:K351">
    <cfRule type="cellIs" dxfId="424" priority="38" operator="equal">
      <formula>0</formula>
    </cfRule>
  </conditionalFormatting>
  <conditionalFormatting sqref="H352">
    <cfRule type="cellIs" dxfId="423" priority="39" operator="equal">
      <formula>0</formula>
    </cfRule>
  </conditionalFormatting>
  <conditionalFormatting sqref="A345:D345 I345 K345">
    <cfRule type="cellIs" dxfId="422" priority="34" operator="equal">
      <formula>0</formula>
    </cfRule>
  </conditionalFormatting>
  <conditionalFormatting sqref="G350:G351">
    <cfRule type="cellIs" dxfId="421" priority="37" operator="equal">
      <formula>0</formula>
    </cfRule>
  </conditionalFormatting>
  <conditionalFormatting sqref="H350:H351">
    <cfRule type="cellIs" dxfId="420" priority="36" operator="equal">
      <formula>0</formula>
    </cfRule>
  </conditionalFormatting>
  <conditionalFormatting sqref="E346:F346">
    <cfRule type="cellIs" dxfId="419" priority="35" operator="equal">
      <formula>0</formula>
    </cfRule>
  </conditionalFormatting>
  <conditionalFormatting sqref="G345">
    <cfRule type="cellIs" dxfId="418" priority="33" operator="equal">
      <formula>0</formula>
    </cfRule>
  </conditionalFormatting>
  <conditionalFormatting sqref="K344 I344 A344:D344">
    <cfRule type="cellIs" dxfId="417" priority="28" operator="equal">
      <formula>0</formula>
    </cfRule>
  </conditionalFormatting>
  <conditionalFormatting sqref="H345">
    <cfRule type="cellIs" dxfId="416" priority="32" operator="equal">
      <formula>0</formula>
    </cfRule>
  </conditionalFormatting>
  <conditionalFormatting sqref="A342:D343 I342:I343 K342:K343">
    <cfRule type="cellIs" dxfId="415" priority="31" operator="equal">
      <formula>0</formula>
    </cfRule>
  </conditionalFormatting>
  <conditionalFormatting sqref="E342:G342 G343">
    <cfRule type="cellIs" dxfId="414" priority="30" operator="equal">
      <formula>0</formula>
    </cfRule>
  </conditionalFormatting>
  <conditionalFormatting sqref="H342:H343">
    <cfRule type="cellIs" dxfId="413" priority="29" operator="equal">
      <formula>0</formula>
    </cfRule>
  </conditionalFormatting>
  <conditionalFormatting sqref="G344">
    <cfRule type="cellIs" dxfId="412" priority="27" operator="equal">
      <formula>0</formula>
    </cfRule>
  </conditionalFormatting>
  <conditionalFormatting sqref="H344">
    <cfRule type="cellIs" dxfId="411" priority="26" operator="equal">
      <formula>0</formula>
    </cfRule>
  </conditionalFormatting>
  <conditionalFormatting sqref="E343:F344">
    <cfRule type="cellIs" dxfId="410" priority="25" operator="equal">
      <formula>0</formula>
    </cfRule>
  </conditionalFormatting>
  <conditionalFormatting sqref="E345:F345">
    <cfRule type="cellIs" dxfId="409" priority="24" operator="equal">
      <formula>0</formula>
    </cfRule>
  </conditionalFormatting>
  <conditionalFormatting sqref="K347 I347 A347:D347">
    <cfRule type="cellIs" dxfId="408" priority="23" operator="equal">
      <formula>0</formula>
    </cfRule>
  </conditionalFormatting>
  <conditionalFormatting sqref="G347">
    <cfRule type="cellIs" dxfId="407" priority="22" operator="equal">
      <formula>0</formula>
    </cfRule>
  </conditionalFormatting>
  <conditionalFormatting sqref="H347">
    <cfRule type="cellIs" dxfId="406" priority="21" operator="equal">
      <formula>0</formula>
    </cfRule>
  </conditionalFormatting>
  <conditionalFormatting sqref="E347:F347">
    <cfRule type="cellIs" dxfId="405" priority="20" operator="equal">
      <formula>0</formula>
    </cfRule>
  </conditionalFormatting>
  <conditionalFormatting sqref="E350:F350">
    <cfRule type="cellIs" dxfId="404" priority="19" operator="equal">
      <formula>0</formula>
    </cfRule>
  </conditionalFormatting>
  <conditionalFormatting sqref="E351:F352">
    <cfRule type="cellIs" dxfId="403" priority="18" operator="equal">
      <formula>0</formula>
    </cfRule>
  </conditionalFormatting>
  <conditionalFormatting sqref="K374 I374 A374:D374">
    <cfRule type="cellIs" dxfId="402" priority="17" operator="equal">
      <formula>0</formula>
    </cfRule>
  </conditionalFormatting>
  <conditionalFormatting sqref="G374">
    <cfRule type="cellIs" dxfId="401" priority="16" operator="equal">
      <formula>0</formula>
    </cfRule>
  </conditionalFormatting>
  <conditionalFormatting sqref="H374">
    <cfRule type="cellIs" dxfId="400" priority="15" operator="equal">
      <formula>0</formula>
    </cfRule>
  </conditionalFormatting>
  <conditionalFormatting sqref="E374:F374">
    <cfRule type="cellIs" dxfId="399" priority="14" operator="equal">
      <formula>0</formula>
    </cfRule>
  </conditionalFormatting>
  <conditionalFormatting sqref="A373:I373 K373">
    <cfRule type="cellIs" dxfId="398" priority="13" operator="equal">
      <formula>0</formula>
    </cfRule>
  </conditionalFormatting>
  <conditionalFormatting sqref="B359">
    <cfRule type="cellIs" dxfId="397" priority="8" operator="equal">
      <formula>0</formula>
    </cfRule>
  </conditionalFormatting>
  <conditionalFormatting sqref="B358">
    <cfRule type="cellIs" dxfId="396" priority="12" operator="equal">
      <formula>0</formula>
    </cfRule>
  </conditionalFormatting>
  <conditionalFormatting sqref="B357">
    <cfRule type="cellIs" dxfId="395" priority="11" operator="equal">
      <formula>0</formula>
    </cfRule>
  </conditionalFormatting>
  <conditionalFormatting sqref="B354:B355">
    <cfRule type="cellIs" dxfId="394" priority="10" operator="equal">
      <formula>0</formula>
    </cfRule>
  </conditionalFormatting>
  <conditionalFormatting sqref="B356">
    <cfRule type="cellIs" dxfId="393" priority="9" operator="equal">
      <formula>0</formula>
    </cfRule>
  </conditionalFormatting>
  <conditionalFormatting sqref="K199:K201 A199:A201">
    <cfRule type="cellIs" dxfId="392" priority="7" operator="equal">
      <formula>0</formula>
    </cfRule>
  </conditionalFormatting>
  <conditionalFormatting sqref="C199:I199 I200:I201">
    <cfRule type="cellIs" dxfId="391" priority="6" operator="equal">
      <formula>0</formula>
    </cfRule>
  </conditionalFormatting>
  <conditionalFormatting sqref="B199">
    <cfRule type="cellIs" dxfId="390" priority="4" operator="equal">
      <formula>0</formula>
    </cfRule>
  </conditionalFormatting>
  <conditionalFormatting sqref="C200:D201">
    <cfRule type="cellIs" dxfId="389" priority="5" operator="equal">
      <formula>0</formula>
    </cfRule>
  </conditionalFormatting>
  <conditionalFormatting sqref="E200:G201">
    <cfRule type="cellIs" dxfId="388" priority="3" operator="equal">
      <formula>0</formula>
    </cfRule>
  </conditionalFormatting>
  <conditionalFormatting sqref="H200:H201">
    <cfRule type="cellIs" dxfId="387" priority="2" operator="equal">
      <formula>0</formula>
    </cfRule>
  </conditionalFormatting>
  <conditionalFormatting sqref="B200:B201">
    <cfRule type="cellIs" dxfId="386" priority="1" operator="equal">
      <formula>0</formula>
    </cfRule>
  </conditionalFormatting>
  <dataValidations disablePrompts="1" count="1">
    <dataValidation type="whole" allowBlank="1" showInputMessage="1" showErrorMessage="1" sqref="L7:L429" xr:uid="{00000000-0002-0000-0100-000000000000}">
      <formula1>1</formula1>
      <formula2>3</formula2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70" fitToHeight="0" orientation="portrait" r:id="rId1"/>
  <headerFooter>
    <oddFooter>&amp;L&amp;"Calibri,Normal"&amp;9&amp;K00-027&amp;A&amp;C&amp;"Calibri,Normal"&amp;9 &amp;K00-022MARS 2024&amp;R&amp;"Calibri,Normal"&amp;9&amp;K00-027page &amp;P | &amp;N</oddFooter>
  </headerFooter>
  <rowBreaks count="4" manualBreakCount="4">
    <brk id="131" max="9" man="1"/>
    <brk id="198" max="9" man="1"/>
    <brk id="326" max="9" man="1"/>
    <brk id="385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87409-AC77-45F4-A38F-E6F89BCA7D2F}">
  <sheetPr>
    <pageSetUpPr fitToPage="1"/>
  </sheetPr>
  <dimension ref="A1:Y826"/>
  <sheetViews>
    <sheetView tabSelected="1" view="pageBreakPreview" zoomScaleNormal="70" zoomScaleSheetLayoutView="100" workbookViewId="0">
      <selection activeCell="B27" sqref="B27"/>
    </sheetView>
  </sheetViews>
  <sheetFormatPr baseColWidth="10" defaultColWidth="11" defaultRowHeight="15" x14ac:dyDescent="0.25"/>
  <cols>
    <col min="1" max="1" width="7.75" style="84" customWidth="1"/>
    <col min="2" max="2" width="45.75" style="6" customWidth="1"/>
    <col min="3" max="3" width="7.875" style="6" customWidth="1"/>
    <col min="4" max="4" width="1.375" style="6" customWidth="1"/>
    <col min="5" max="6" width="8.25" style="6" customWidth="1"/>
    <col min="7" max="7" width="10.25" style="6" customWidth="1"/>
    <col min="8" max="8" width="11.75" style="6" customWidth="1"/>
    <col min="9" max="9" width="1.375" style="6" customWidth="1"/>
    <col min="10" max="10" width="21.75" style="6" customWidth="1"/>
    <col min="11" max="11" width="11" style="6" customWidth="1"/>
    <col min="12" max="12" width="0.375" style="51" customWidth="1"/>
    <col min="13" max="19" width="11" style="6" hidden="1" customWidth="1"/>
    <col min="20" max="16384" width="11" style="6"/>
  </cols>
  <sheetData>
    <row r="1" spans="1:25" ht="14.45" customHeight="1" x14ac:dyDescent="0.25">
      <c r="A1" s="222"/>
      <c r="B1" s="222"/>
      <c r="C1" s="222"/>
      <c r="E1" s="189" t="s">
        <v>36</v>
      </c>
      <c r="F1" s="190"/>
      <c r="G1" s="190"/>
      <c r="H1" s="196" t="s">
        <v>41</v>
      </c>
      <c r="I1" s="197"/>
      <c r="J1" s="198"/>
    </row>
    <row r="2" spans="1:25" x14ac:dyDescent="0.25">
      <c r="A2" s="222"/>
      <c r="B2" s="222"/>
      <c r="C2" s="222"/>
      <c r="E2" s="191" t="s">
        <v>37</v>
      </c>
      <c r="F2" s="192"/>
      <c r="G2" s="192"/>
      <c r="H2" s="199" t="s">
        <v>41</v>
      </c>
      <c r="I2" s="200"/>
      <c r="J2" s="201"/>
    </row>
    <row r="3" spans="1:25" x14ac:dyDescent="0.25">
      <c r="A3" s="222"/>
      <c r="B3" s="222"/>
      <c r="C3" s="222"/>
      <c r="E3" s="191" t="s">
        <v>38</v>
      </c>
      <c r="F3" s="192"/>
      <c r="G3" s="192"/>
      <c r="H3" s="199" t="s">
        <v>41</v>
      </c>
      <c r="I3" s="200"/>
      <c r="J3" s="201"/>
    </row>
    <row r="4" spans="1:25" x14ac:dyDescent="0.25">
      <c r="A4" s="222"/>
      <c r="B4" s="222"/>
      <c r="C4" s="222"/>
      <c r="E4" s="191" t="s">
        <v>40</v>
      </c>
      <c r="F4" s="192"/>
      <c r="G4" s="192"/>
      <c r="H4" s="199" t="s">
        <v>41</v>
      </c>
      <c r="I4" s="200"/>
      <c r="J4" s="201"/>
    </row>
    <row r="5" spans="1:25" ht="13.9" customHeight="1" x14ac:dyDescent="0.25">
      <c r="A5" s="223"/>
      <c r="B5" s="223"/>
      <c r="C5" s="223"/>
      <c r="D5" s="30"/>
      <c r="E5" s="191" t="s">
        <v>39</v>
      </c>
      <c r="F5" s="192"/>
      <c r="G5" s="192"/>
      <c r="H5" s="209" t="s">
        <v>41</v>
      </c>
      <c r="I5" s="210"/>
      <c r="J5" s="211"/>
      <c r="L5" s="52" t="s">
        <v>34</v>
      </c>
      <c r="M5" s="50" t="s">
        <v>30</v>
      </c>
      <c r="N5" s="53" t="s">
        <v>31</v>
      </c>
      <c r="O5" s="53" t="s">
        <v>32</v>
      </c>
      <c r="P5" s="53" t="s">
        <v>35</v>
      </c>
      <c r="Q5" s="50" t="s">
        <v>33</v>
      </c>
      <c r="S5" s="9" t="s">
        <v>13</v>
      </c>
    </row>
    <row r="6" spans="1:25" ht="43.5" customHeight="1" x14ac:dyDescent="0.25">
      <c r="A6" s="46" t="s">
        <v>44</v>
      </c>
      <c r="B6" s="49"/>
      <c r="C6" s="41" t="s">
        <v>0</v>
      </c>
      <c r="D6" s="34"/>
      <c r="E6" s="216" t="str">
        <f>"Cadre DPGF du lot n° "&amp;A9&amp;" - "&amp;B9</f>
        <v>Cadre DPGF du lot n° 12 - PLOMBERIE / CHAUFFAGE / VENTILATION</v>
      </c>
      <c r="F6" s="217"/>
      <c r="G6" s="217"/>
      <c r="H6" s="217"/>
      <c r="I6" s="217"/>
      <c r="J6" s="218"/>
      <c r="M6" s="6">
        <v>3</v>
      </c>
      <c r="N6" s="6">
        <v>0</v>
      </c>
      <c r="O6" s="6">
        <v>0</v>
      </c>
      <c r="P6" s="6">
        <v>0</v>
      </c>
      <c r="S6" s="9" t="s">
        <v>15</v>
      </c>
    </row>
    <row r="7" spans="1:25" ht="15.6" customHeight="1" x14ac:dyDescent="0.25">
      <c r="A7" s="44"/>
      <c r="B7" s="45"/>
      <c r="C7" s="40" t="s">
        <v>766</v>
      </c>
      <c r="D7" s="35"/>
      <c r="E7" s="219" t="s">
        <v>1</v>
      </c>
      <c r="F7" s="220"/>
      <c r="G7" s="220"/>
      <c r="H7" s="220"/>
      <c r="I7" s="220"/>
      <c r="J7" s="221"/>
      <c r="M7" s="53" t="str">
        <f t="shared" ref="M7:M15" si="0">IF($L7="","",$M$6)</f>
        <v/>
      </c>
      <c r="N7" s="6" t="str">
        <f>IF($L7="","",IF(L7=1,LOOKUP(2,1/($N$6:$N6&lt;&gt;""),$N$6:$N6)+1,IF($L7=2,LOOKUP(2,1/($N$6:$N6&lt;&gt;""),$N$6:$N6),IF($L7=3,LOOKUP(2,1/($N$6:$N6&lt;&gt;""),$N$6:$N6),FALSE))))</f>
        <v/>
      </c>
      <c r="O7" s="50" t="str">
        <f>IF($L7="","",IF($L7=1,"",IF(AND($L7=2,LOOKUP(2,1/($L$6:$L6&lt;&gt;""),$L$6:$L6)=1),1,IF(AND($L7=2,LOOKUP(2,1/($L$6:$L6&lt;&gt;""),$L$6:$L6)=2),LOOKUP(2,1/($O$6:$O6&lt;&gt;""),$O$6:$O6)+1,IF(AND($L7=2,LOOKUP(2,1/($L$6:$L6&lt;&gt;""),$L$6:$L6)=3),LOOKUP(2,1/($O$6:$O6&lt;&gt;""),$O$6:$O6)+1,IF($L7=3,LOOKUP(2,1/($O$6:$O6&lt;&gt;""),$O$6:$O6),FALSE))))))</f>
        <v/>
      </c>
      <c r="P7" s="50" t="str">
        <f>IF($L7="","",IF($L7=1,"",IF($L7=2,"",IF(AND($L7=3,LOOKUP(2,1/($L$6:$L6&lt;&gt;""),$L$6:$L6)=2),1,IF(AND($L7=3,LOOKUP(2,1/($L$6:$L6&lt;&gt;""),$L$6:$L6)=3),LOOKUP(2,1/($P$6:$P6&lt;&gt;""),$P$6:$P6)+1)))))</f>
        <v/>
      </c>
      <c r="Q7" s="6" t="str">
        <f t="shared" ref="Q7:Q15" si="1">IF($L7="","",IF($P7&lt;&gt;"",$M7&amp;"."&amp;$N7&amp;"."&amp;$O7&amp;"."&amp;$P7&amp;".",IF($O7&lt;&gt;"",$M7&amp;"."&amp;$N7&amp;"."&amp;$O7&amp;".",IF($N7&lt;&gt;"",$M7&amp;"."&amp;$N7&amp;".",FALSE))))</f>
        <v/>
      </c>
      <c r="S7" s="9" t="s">
        <v>21</v>
      </c>
      <c r="Y7" s="8" t="s">
        <v>20</v>
      </c>
    </row>
    <row r="8" spans="1:25" ht="15.75" x14ac:dyDescent="0.25">
      <c r="A8" s="213" t="s">
        <v>2</v>
      </c>
      <c r="B8" s="214"/>
      <c r="C8" s="43" t="s">
        <v>3</v>
      </c>
      <c r="D8" s="36"/>
      <c r="E8" s="205" t="s">
        <v>4</v>
      </c>
      <c r="F8" s="206"/>
      <c r="G8" s="215"/>
      <c r="H8" s="215"/>
      <c r="I8" s="1"/>
      <c r="J8" s="2"/>
      <c r="M8" s="53" t="str">
        <f t="shared" si="0"/>
        <v/>
      </c>
      <c r="N8" s="6" t="str">
        <f>IF($L8="","",IF(L8=1,LOOKUP(2,1/($N$6:$N7&lt;&gt;""),$N$6:$N7)+1,IF($L8=2,LOOKUP(2,1/($N$6:$N7&lt;&gt;""),$N$6:$N7),IF($L8=3,LOOKUP(2,1/($N$6:$N7&lt;&gt;""),$N$6:$N7),FALSE))))</f>
        <v/>
      </c>
      <c r="O8" s="50" t="str">
        <f>IF($L8="","",IF($L8=1,"",IF(AND($L8=2,LOOKUP(2,1/($L$6:$L7&lt;&gt;""),$L$6:$L7)=1),1,IF(AND($L8=2,LOOKUP(2,1/($L$6:$L7&lt;&gt;""),$L$6:$L7)=2),LOOKUP(2,1/($O$6:$O7&lt;&gt;""),$O$6:$O7)+1,IF(AND($L8=2,LOOKUP(2,1/($L$6:$L7&lt;&gt;""),$L$6:$L7)=3),LOOKUP(2,1/($O$6:$O7&lt;&gt;""),$O$6:$O7)+1,IF($L8=3,LOOKUP(2,1/($O$6:$O7&lt;&gt;""),$O$6:$O7),FALSE))))))</f>
        <v/>
      </c>
      <c r="P8" s="50" t="str">
        <f>IF($L8="","",IF($L8=1,"",IF($L8=2,"",IF(AND($L8=3,LOOKUP(2,1/($L$6:$L7&lt;&gt;""),$L$6:$L7)=2),1,IF(AND($L8=3,LOOKUP(2,1/($L$6:$L7&lt;&gt;""),$L$6:$L7)=3),LOOKUP(2,1/($P$6:$P7&lt;&gt;""),$P$6:$P7)+1)))))</f>
        <v/>
      </c>
      <c r="Q8" s="6" t="str">
        <f t="shared" si="1"/>
        <v/>
      </c>
      <c r="S8" s="9" t="s">
        <v>16</v>
      </c>
      <c r="Y8" s="27" t="s">
        <v>22</v>
      </c>
    </row>
    <row r="9" spans="1:25" x14ac:dyDescent="0.25">
      <c r="A9" s="48">
        <v>12</v>
      </c>
      <c r="B9" s="47" t="s">
        <v>79</v>
      </c>
      <c r="C9" s="42">
        <v>1</v>
      </c>
      <c r="D9" s="37"/>
      <c r="E9" s="207"/>
      <c r="F9" s="208"/>
      <c r="G9" s="212"/>
      <c r="H9" s="212"/>
      <c r="I9" s="3"/>
      <c r="J9" s="4"/>
      <c r="M9" s="53" t="str">
        <f t="shared" si="0"/>
        <v/>
      </c>
      <c r="N9" s="6" t="str">
        <f>IF($L9="","",IF(L9=1,LOOKUP(2,1/($N$6:$N8&lt;&gt;""),$N$6:$N8)+1,IF($L9=2,LOOKUP(2,1/($N$6:$N8&lt;&gt;""),$N$6:$N8),IF($L9=3,LOOKUP(2,1/($N$6:$N8&lt;&gt;""),$N$6:$N8),FALSE))))</f>
        <v/>
      </c>
      <c r="O9" s="50" t="str">
        <f>IF($L9="","",IF($L9=1,"",IF(AND($L9=2,LOOKUP(2,1/($L$6:$L8&lt;&gt;""),$L$6:$L8)=1),1,IF(AND($L9=2,LOOKUP(2,1/($L$6:$L8&lt;&gt;""),$L$6:$L8)=2),LOOKUP(2,1/($O$6:$O8&lt;&gt;""),$O$6:$O8)+1,IF(AND($L9=2,LOOKUP(2,1/($L$6:$L8&lt;&gt;""),$L$6:$L8)=3),LOOKUP(2,1/($O$6:$O8&lt;&gt;""),$O$6:$O8)+1,IF($L9=3,LOOKUP(2,1/($O$6:$O8&lt;&gt;""),$O$6:$O8),FALSE))))))</f>
        <v/>
      </c>
      <c r="P9" s="50" t="str">
        <f>IF($L9="","",IF($L9=1,"",IF($L9=2,"",IF(AND($L9=3,LOOKUP(2,1/($L$6:$L8&lt;&gt;""),$L$6:$L8)=2),1,IF(AND($L9=3,LOOKUP(2,1/($L$6:$L8&lt;&gt;""),$L$6:$L8)=3),LOOKUP(2,1/($P$6:$P8&lt;&gt;""),$P$6:$P8)+1)))))</f>
        <v/>
      </c>
      <c r="Q9" s="6" t="str">
        <f t="shared" si="1"/>
        <v/>
      </c>
      <c r="S9" s="9" t="s">
        <v>17</v>
      </c>
      <c r="Y9" s="8" t="s">
        <v>23</v>
      </c>
    </row>
    <row r="10" spans="1:25" x14ac:dyDescent="0.25">
      <c r="A10" s="38"/>
      <c r="B10" s="39"/>
      <c r="C10" s="33"/>
      <c r="D10" s="29"/>
      <c r="E10" s="33"/>
      <c r="F10" s="31"/>
      <c r="G10" s="32"/>
      <c r="H10" s="33"/>
      <c r="I10" s="33"/>
      <c r="J10" s="33"/>
      <c r="M10" s="53" t="str">
        <f t="shared" si="0"/>
        <v/>
      </c>
      <c r="N10" s="6" t="str">
        <f>IF($L10="","",IF(L10=1,LOOKUP(2,1/($N$6:$N9&lt;&gt;""),$N$6:$N9)+1,IF($L10=2,LOOKUP(2,1/($N$6:$N9&lt;&gt;""),$N$6:$N9),IF($L10=3,LOOKUP(2,1/($N$6:$N9&lt;&gt;""),$N$6:$N9),FALSE))))</f>
        <v/>
      </c>
      <c r="O10" s="50" t="str">
        <f>IF($L10="","",IF($L10=1,"",IF(AND($L10=2,LOOKUP(2,1/($L$6:$L9&lt;&gt;""),$L$6:$L9)=1),1,IF(AND($L10=2,LOOKUP(2,1/($L$6:$L9&lt;&gt;""),$L$6:$L9)=2),LOOKUP(2,1/($O$6:$O9&lt;&gt;""),$O$6:$O9)+1,IF(AND($L10=2,LOOKUP(2,1/($L$6:$L9&lt;&gt;""),$L$6:$L9)=3),LOOKUP(2,1/($O$6:$O9&lt;&gt;""),$O$6:$O9)+1,IF($L10=3,LOOKUP(2,1/($O$6:$O9&lt;&gt;""),$O$6:$O9),FALSE))))))</f>
        <v/>
      </c>
      <c r="P10" s="50" t="str">
        <f>IF($L10="","",IF($L10=1,"",IF($L10=2,"",IF(AND($L10=3,LOOKUP(2,1/($L$6:$L9&lt;&gt;""),$L$6:$L9)=2),1,IF(AND($L10=3,LOOKUP(2,1/($L$6:$L9&lt;&gt;""),$L$6:$L9)=3),LOOKUP(2,1/($P$6:$P9&lt;&gt;""),$P$6:$P9)+1)))))</f>
        <v/>
      </c>
      <c r="Q10" s="6" t="str">
        <f t="shared" si="1"/>
        <v/>
      </c>
      <c r="S10" s="9" t="s">
        <v>18</v>
      </c>
      <c r="Y10" s="28" t="s">
        <v>28</v>
      </c>
    </row>
    <row r="11" spans="1:25" x14ac:dyDescent="0.25">
      <c r="A11" s="25" t="s">
        <v>5</v>
      </c>
      <c r="B11" s="25" t="s">
        <v>6</v>
      </c>
      <c r="C11" s="25" t="s">
        <v>7</v>
      </c>
      <c r="D11" s="16"/>
      <c r="E11" s="25" t="s">
        <v>42</v>
      </c>
      <c r="F11" s="25" t="s">
        <v>43</v>
      </c>
      <c r="G11" s="25" t="s">
        <v>8</v>
      </c>
      <c r="H11" s="25" t="s">
        <v>9</v>
      </c>
      <c r="I11" s="16"/>
      <c r="J11" s="26" t="s">
        <v>10</v>
      </c>
      <c r="M11" s="53" t="str">
        <f t="shared" si="0"/>
        <v/>
      </c>
      <c r="N11" s="6" t="str">
        <f>IF($L11="","",IF(L11=1,LOOKUP(2,1/($N$6:$N10&lt;&gt;""),$N$6:$N10)+1,IF($L11=2,LOOKUP(2,1/($N$6:$N10&lt;&gt;""),$N$6:$N10),IF($L11=3,LOOKUP(2,1/($N$6:$N10&lt;&gt;""),$N$6:$N10),FALSE))))</f>
        <v/>
      </c>
      <c r="O11" s="50" t="str">
        <f>IF($L11="","",IF($L11=1,"",IF(AND($L11=2,LOOKUP(2,1/($L$6:$L10&lt;&gt;""),$L$6:$L10)=1),1,IF(AND($L11=2,LOOKUP(2,1/($L$6:$L10&lt;&gt;""),$L$6:$L10)=2),LOOKUP(2,1/($O$6:$O10&lt;&gt;""),$O$6:$O10)+1,IF(AND($L11=2,LOOKUP(2,1/($L$6:$L10&lt;&gt;""),$L$6:$L10)=3),LOOKUP(2,1/($O$6:$O10&lt;&gt;""),$O$6:$O10)+1,IF($L11=3,LOOKUP(2,1/($O$6:$O10&lt;&gt;""),$O$6:$O10),FALSE))))))</f>
        <v/>
      </c>
      <c r="P11" s="50" t="str">
        <f>IF($L11="","",IF($L11=1,"",IF($L11=2,"",IF(AND($L11=3,LOOKUP(2,1/($L$6:$L10&lt;&gt;""),$L$6:$L10)=2),1,IF(AND($L11=3,LOOKUP(2,1/($L$6:$L10&lt;&gt;""),$L$6:$L10)=3),LOOKUP(2,1/($P$6:$P10&lt;&gt;""),$P$6:$P10)+1)))))</f>
        <v/>
      </c>
      <c r="Q11" s="6" t="str">
        <f t="shared" si="1"/>
        <v/>
      </c>
      <c r="S11" s="9" t="s">
        <v>19</v>
      </c>
      <c r="Y11" s="8" t="s">
        <v>24</v>
      </c>
    </row>
    <row r="12" spans="1:25" x14ac:dyDescent="0.25">
      <c r="A12" s="202" t="s">
        <v>26</v>
      </c>
      <c r="B12" s="203"/>
      <c r="C12" s="203"/>
      <c r="D12" s="203"/>
      <c r="E12" s="203"/>
      <c r="F12" s="203"/>
      <c r="G12" s="203"/>
      <c r="H12" s="203"/>
      <c r="I12" s="203"/>
      <c r="J12" s="204"/>
      <c r="M12" s="53" t="str">
        <f t="shared" si="0"/>
        <v/>
      </c>
      <c r="N12" s="6" t="str">
        <f>IF($L12="","",IF(L12=1,LOOKUP(2,1/($N$6:$N11&lt;&gt;""),$N$6:$N11)+1,IF($L12=2,LOOKUP(2,1/($N$6:$N11&lt;&gt;""),$N$6:$N11),IF($L12=3,LOOKUP(2,1/($N$6:$N11&lt;&gt;""),$N$6:$N11),FALSE))))</f>
        <v/>
      </c>
      <c r="O12" s="50" t="str">
        <f>IF($L12="","",IF($L12=1,"",IF(AND($L12=2,LOOKUP(2,1/($L$6:$L11&lt;&gt;""),$L$6:$L11)=1),1,IF(AND($L12=2,LOOKUP(2,1/($L$6:$L11&lt;&gt;""),$L$6:$L11)=2),LOOKUP(2,1/($O$6:$O11&lt;&gt;""),$O$6:$O11)+1,IF(AND($L12=2,LOOKUP(2,1/($L$6:$L11&lt;&gt;""),$L$6:$L11)=3),LOOKUP(2,1/($O$6:$O11&lt;&gt;""),$O$6:$O11)+1,IF($L12=3,LOOKUP(2,1/($O$6:$O11&lt;&gt;""),$O$6:$O11),FALSE))))))</f>
        <v/>
      </c>
      <c r="P12" s="50" t="str">
        <f>IF($L12="","",IF($L12=1,"",IF($L12=2,"",IF(AND($L12=3,LOOKUP(2,1/($L$6:$L11&lt;&gt;""),$L$6:$L11)=2),1,IF(AND($L12=3,LOOKUP(2,1/($L$6:$L11&lt;&gt;""),$L$6:$L11)=3),LOOKUP(2,1/($P$6:$P11&lt;&gt;""),$P$6:$P11)+1)))))</f>
        <v/>
      </c>
      <c r="Q12" s="6" t="str">
        <f t="shared" si="1"/>
        <v/>
      </c>
      <c r="S12" s="9"/>
      <c r="Y12" s="28" t="s">
        <v>29</v>
      </c>
    </row>
    <row r="13" spans="1:25" x14ac:dyDescent="0.25">
      <c r="A13" s="193" t="s">
        <v>27</v>
      </c>
      <c r="B13" s="194"/>
      <c r="C13" s="194"/>
      <c r="D13" s="194"/>
      <c r="E13" s="194"/>
      <c r="F13" s="194"/>
      <c r="G13" s="194"/>
      <c r="H13" s="194"/>
      <c r="I13" s="194"/>
      <c r="J13" s="195"/>
      <c r="M13" s="53" t="str">
        <f t="shared" si="0"/>
        <v/>
      </c>
      <c r="N13" s="6" t="str">
        <f>IF($L13="","",IF(L13=1,LOOKUP(2,1/($N$6:$N12&lt;&gt;""),$N$6:$N12)+1,IF($L13=2,LOOKUP(2,1/($N$6:$N12&lt;&gt;""),$N$6:$N12),IF($L13=3,LOOKUP(2,1/($N$6:$N12&lt;&gt;""),$N$6:$N12),FALSE))))</f>
        <v/>
      </c>
      <c r="O13" s="50" t="str">
        <f>IF($L13="","",IF($L13=1,"",IF(AND($L13=2,LOOKUP(2,1/($L$6:$L12&lt;&gt;""),$L$6:$L12)=1),1,IF(AND($L13=2,LOOKUP(2,1/($L$6:$L12&lt;&gt;""),$L$6:$L12)=2),LOOKUP(2,1/($O$6:$O12&lt;&gt;""),$O$6:$O12)+1,IF(AND($L13=2,LOOKUP(2,1/($L$6:$L12&lt;&gt;""),$L$6:$L12)=3),LOOKUP(2,1/($O$6:$O12&lt;&gt;""),$O$6:$O12)+1,IF($L13=3,LOOKUP(2,1/($O$6:$O12&lt;&gt;""),$O$6:$O12),FALSE))))))</f>
        <v/>
      </c>
      <c r="P13" s="50" t="str">
        <f>IF($L13="","",IF($L13=1,"",IF($L13=2,"",IF(AND($L13=3,LOOKUP(2,1/($L$6:$L12&lt;&gt;""),$L$6:$L12)=2),1,IF(AND($L13=3,LOOKUP(2,1/($L$6:$L12&lt;&gt;""),$L$6:$L12)=3),LOOKUP(2,1/($P$6:$P12&lt;&gt;""),$P$6:$P12)+1)))))</f>
        <v/>
      </c>
      <c r="Q13" s="6" t="str">
        <f t="shared" si="1"/>
        <v/>
      </c>
      <c r="S13" s="9" t="s">
        <v>14</v>
      </c>
      <c r="Y13" s="24"/>
    </row>
    <row r="14" spans="1:25" ht="28.9" customHeight="1" x14ac:dyDescent="0.25">
      <c r="A14" s="193" t="s">
        <v>25</v>
      </c>
      <c r="B14" s="194"/>
      <c r="C14" s="194"/>
      <c r="D14" s="194"/>
      <c r="E14" s="194"/>
      <c r="F14" s="194"/>
      <c r="G14" s="194"/>
      <c r="H14" s="194"/>
      <c r="I14" s="194"/>
      <c r="J14" s="195"/>
      <c r="M14" s="53" t="str">
        <f t="shared" si="0"/>
        <v/>
      </c>
      <c r="N14" s="6" t="str">
        <f>IF($L14="","",IF(L14=1,LOOKUP(2,1/($N$6:$N13&lt;&gt;""),$N$6:$N13)+1,IF($L14=2,LOOKUP(2,1/($N$6:$N13&lt;&gt;""),$N$6:$N13),IF($L14=3,LOOKUP(2,1/($N$6:$N13&lt;&gt;""),$N$6:$N13),FALSE))))</f>
        <v/>
      </c>
      <c r="O14" s="50" t="str">
        <f>IF($L14="","",IF($L14=1,"",IF(AND($L14=2,LOOKUP(2,1/($L$6:$L13&lt;&gt;""),$L$6:$L13)=1),1,IF(AND($L14=2,LOOKUP(2,1/($L$6:$L13&lt;&gt;""),$L$6:$L13)=2),LOOKUP(2,1/($O$6:$O13&lt;&gt;""),$O$6:$O13)+1,IF(AND($L14=2,LOOKUP(2,1/($L$6:$L13&lt;&gt;""),$L$6:$L13)=3),LOOKUP(2,1/($O$6:$O13&lt;&gt;""),$O$6:$O13)+1,IF($L14=3,LOOKUP(2,1/($O$6:$O13&lt;&gt;""),$O$6:$O13),FALSE))))))</f>
        <v/>
      </c>
      <c r="P14" s="50" t="str">
        <f>IF($L14="","",IF($L14=1,"",IF($L14=2,"",IF(AND($L14=3,LOOKUP(2,1/($L$6:$L13&lt;&gt;""),$L$6:$L13)=2),1,IF(AND($L14=3,LOOKUP(2,1/($L$6:$L13&lt;&gt;""),$L$6:$L13)=3),LOOKUP(2,1/($P$6:$P13&lt;&gt;""),$P$6:$P13)+1)))))</f>
        <v/>
      </c>
      <c r="Q14" s="6" t="str">
        <f t="shared" si="1"/>
        <v/>
      </c>
      <c r="S14" s="9" t="s">
        <v>14</v>
      </c>
      <c r="Y14" s="24"/>
    </row>
    <row r="15" spans="1:25" x14ac:dyDescent="0.25">
      <c r="A15" s="78" t="str">
        <f t="shared" ref="A15" si="2">IF($Q15="","",$Q15)</f>
        <v/>
      </c>
      <c r="B15" s="79"/>
      <c r="C15" s="80"/>
      <c r="D15" s="17"/>
      <c r="E15" s="81"/>
      <c r="F15" s="81"/>
      <c r="G15" s="82"/>
      <c r="H15" s="81"/>
      <c r="I15" s="17"/>
      <c r="J15" s="83"/>
      <c r="M15" s="53" t="str">
        <f t="shared" si="0"/>
        <v/>
      </c>
      <c r="N15" s="6" t="str">
        <f>IF($L15="","",IF(L15=1,LOOKUP(2,1/($N$6:$N14&lt;&gt;""),$N$6:$N14)+1,IF($L15=2,LOOKUP(2,1/($N$6:$N14&lt;&gt;""),$N$6:$N14),IF($L15=3,LOOKUP(2,1/($N$6:$N14&lt;&gt;""),$N$6:$N14),FALSE))))</f>
        <v/>
      </c>
      <c r="O15" s="50" t="str">
        <f>IF($L15="","",IF($L15=1,"",IF(AND($L15=2,LOOKUP(2,1/($L$6:$L14&lt;&gt;""),$L$6:$L14)=1),1,IF(AND($L15=2,LOOKUP(2,1/($L$6:$L14&lt;&gt;""),$L$6:$L14)=2),LOOKUP(2,1/($O$6:$O14&lt;&gt;""),$O$6:$O14)+1,IF(AND($L15=2,LOOKUP(2,1/($L$6:$L14&lt;&gt;""),$L$6:$L14)=3),LOOKUP(2,1/($O$6:$O14&lt;&gt;""),$O$6:$O14)+1,IF($L15=3,LOOKUP(2,1/($O$6:$O14&lt;&gt;""),$O$6:$O14),FALSE))))))</f>
        <v/>
      </c>
      <c r="P15" s="50" t="str">
        <f>IF($L15="","",IF($L15=1,"",IF($L15=2,"",IF(AND($L15=3,LOOKUP(2,1/($L$6:$L14&lt;&gt;""),$L$6:$L14)=2),1,IF(AND($L15=3,LOOKUP(2,1/($L$6:$L14&lt;&gt;""),$L$6:$L14)=3),LOOKUP(2,1/($P$6:$P14&lt;&gt;""),$P$6:$P14)+1)))))</f>
        <v/>
      </c>
      <c r="Q15" s="6" t="str">
        <f t="shared" si="1"/>
        <v/>
      </c>
      <c r="S15" s="9"/>
      <c r="Y15" s="24"/>
    </row>
    <row r="16" spans="1:25" s="90" customFormat="1" x14ac:dyDescent="0.25">
      <c r="A16" s="85"/>
      <c r="B16" s="86" t="s">
        <v>398</v>
      </c>
      <c r="C16" s="85"/>
      <c r="D16" s="87"/>
      <c r="E16" s="88"/>
      <c r="F16" s="88"/>
      <c r="G16" s="88"/>
      <c r="H16" s="88"/>
      <c r="I16" s="87"/>
      <c r="J16" s="89"/>
      <c r="K16" s="87"/>
    </row>
    <row r="17" spans="1:11" s="90" customFormat="1" x14ac:dyDescent="0.25">
      <c r="A17" s="91"/>
      <c r="B17" s="98"/>
      <c r="C17" s="93"/>
      <c r="D17" s="94"/>
      <c r="E17" s="95"/>
      <c r="F17" s="95"/>
      <c r="G17" s="96"/>
      <c r="H17" s="96"/>
      <c r="I17" s="94"/>
      <c r="J17" s="127"/>
      <c r="K17" s="94"/>
    </row>
    <row r="18" spans="1:11" s="90" customFormat="1" x14ac:dyDescent="0.25">
      <c r="A18" s="88" t="s">
        <v>93</v>
      </c>
      <c r="B18" s="103" t="s">
        <v>154</v>
      </c>
      <c r="C18" s="88"/>
      <c r="D18" s="87"/>
      <c r="E18" s="88"/>
      <c r="F18" s="88"/>
      <c r="G18" s="88"/>
      <c r="H18" s="88"/>
      <c r="I18" s="87"/>
      <c r="J18" s="172"/>
      <c r="K18" s="87"/>
    </row>
    <row r="19" spans="1:11" s="90" customFormat="1" x14ac:dyDescent="0.25">
      <c r="A19" s="91"/>
      <c r="B19" s="98"/>
      <c r="C19" s="93"/>
      <c r="D19" s="94"/>
      <c r="E19" s="95"/>
      <c r="F19" s="95"/>
      <c r="G19" s="96"/>
      <c r="H19" s="96"/>
      <c r="I19" s="94"/>
      <c r="J19" s="172"/>
      <c r="K19" s="94"/>
    </row>
    <row r="20" spans="1:11" s="90" customFormat="1" x14ac:dyDescent="0.25">
      <c r="A20" s="91" t="s">
        <v>155</v>
      </c>
      <c r="B20" s="104" t="s">
        <v>156</v>
      </c>
      <c r="C20" s="93"/>
      <c r="D20" s="94"/>
      <c r="E20" s="95"/>
      <c r="F20" s="95"/>
      <c r="G20" s="96"/>
      <c r="H20" s="96">
        <f t="shared" ref="H20" si="3">E20*G20</f>
        <v>0</v>
      </c>
      <c r="I20" s="94"/>
      <c r="J20" s="172"/>
      <c r="K20" s="94"/>
    </row>
    <row r="21" spans="1:11" s="90" customFormat="1" x14ac:dyDescent="0.25">
      <c r="A21" s="91"/>
      <c r="B21" s="98"/>
      <c r="C21" s="93"/>
      <c r="D21" s="94"/>
      <c r="E21" s="95"/>
      <c r="F21" s="95"/>
      <c r="G21" s="96"/>
      <c r="H21" s="96"/>
      <c r="I21" s="94"/>
      <c r="J21" s="172"/>
      <c r="K21" s="94"/>
    </row>
    <row r="22" spans="1:11" s="90" customFormat="1" x14ac:dyDescent="0.25">
      <c r="A22" s="105" t="s">
        <v>157</v>
      </c>
      <c r="B22" s="98" t="s">
        <v>158</v>
      </c>
      <c r="C22" s="93" t="s">
        <v>84</v>
      </c>
      <c r="D22" s="94"/>
      <c r="E22" s="99">
        <v>1</v>
      </c>
      <c r="F22" s="99"/>
      <c r="G22" s="96"/>
      <c r="H22" s="96">
        <f t="shared" ref="H22:H25" si="4">G22*E22</f>
        <v>0</v>
      </c>
      <c r="I22" s="94"/>
      <c r="J22" s="172"/>
      <c r="K22" s="94"/>
    </row>
    <row r="23" spans="1:11" s="90" customFormat="1" x14ac:dyDescent="0.25">
      <c r="A23" s="105" t="s">
        <v>159</v>
      </c>
      <c r="B23" s="98" t="s">
        <v>160</v>
      </c>
      <c r="C23" s="93" t="s">
        <v>84</v>
      </c>
      <c r="D23" s="94"/>
      <c r="E23" s="99">
        <v>1</v>
      </c>
      <c r="F23" s="99"/>
      <c r="G23" s="96"/>
      <c r="H23" s="96">
        <f t="shared" si="4"/>
        <v>0</v>
      </c>
      <c r="I23" s="94"/>
      <c r="J23" s="172"/>
      <c r="K23" s="94"/>
    </row>
    <row r="24" spans="1:11" s="90" customFormat="1" x14ac:dyDescent="0.25">
      <c r="A24" s="105" t="s">
        <v>161</v>
      </c>
      <c r="B24" s="98" t="s">
        <v>162</v>
      </c>
      <c r="C24" s="93" t="s">
        <v>84</v>
      </c>
      <c r="D24" s="94"/>
      <c r="E24" s="99">
        <v>1</v>
      </c>
      <c r="F24" s="99"/>
      <c r="G24" s="96"/>
      <c r="H24" s="96">
        <f t="shared" si="4"/>
        <v>0</v>
      </c>
      <c r="I24" s="94"/>
      <c r="J24" s="172"/>
      <c r="K24" s="94"/>
    </row>
    <row r="25" spans="1:11" s="90" customFormat="1" x14ac:dyDescent="0.25">
      <c r="A25" s="105" t="s">
        <v>163</v>
      </c>
      <c r="B25" s="98" t="s">
        <v>399</v>
      </c>
      <c r="C25" s="93" t="s">
        <v>84</v>
      </c>
      <c r="D25" s="94"/>
      <c r="E25" s="99">
        <v>1</v>
      </c>
      <c r="F25" s="99"/>
      <c r="G25" s="96"/>
      <c r="H25" s="96">
        <f t="shared" si="4"/>
        <v>0</v>
      </c>
      <c r="I25" s="94"/>
      <c r="J25" s="172"/>
      <c r="K25" s="94"/>
    </row>
    <row r="26" spans="1:11" s="90" customFormat="1" x14ac:dyDescent="0.25">
      <c r="A26" s="109"/>
      <c r="B26" s="110"/>
      <c r="C26" s="111"/>
      <c r="D26" s="94"/>
      <c r="E26" s="112"/>
      <c r="F26" s="112"/>
      <c r="G26" s="113"/>
      <c r="H26" s="113"/>
      <c r="I26" s="94"/>
      <c r="J26" s="172"/>
      <c r="K26" s="94"/>
    </row>
    <row r="27" spans="1:11" s="90" customFormat="1" x14ac:dyDescent="0.25">
      <c r="A27" s="91" t="s">
        <v>95</v>
      </c>
      <c r="B27" s="104" t="s">
        <v>165</v>
      </c>
      <c r="C27" s="93" t="s">
        <v>84</v>
      </c>
      <c r="D27" s="94"/>
      <c r="E27" s="99">
        <v>1</v>
      </c>
      <c r="F27" s="99"/>
      <c r="G27" s="96"/>
      <c r="H27" s="96">
        <f>E27*G27</f>
        <v>0</v>
      </c>
      <c r="I27" s="94"/>
      <c r="J27" s="172"/>
      <c r="K27" s="94"/>
    </row>
    <row r="28" spans="1:11" s="90" customFormat="1" x14ac:dyDescent="0.25">
      <c r="A28" s="109"/>
      <c r="B28" s="110"/>
      <c r="C28" s="111"/>
      <c r="D28" s="94"/>
      <c r="E28" s="112"/>
      <c r="F28" s="112"/>
      <c r="G28" s="113"/>
      <c r="H28" s="113"/>
      <c r="I28" s="94"/>
      <c r="J28" s="172"/>
      <c r="K28" s="94"/>
    </row>
    <row r="29" spans="1:11" s="90" customFormat="1" x14ac:dyDescent="0.25">
      <c r="A29" s="91" t="s">
        <v>97</v>
      </c>
      <c r="B29" s="104" t="s">
        <v>400</v>
      </c>
      <c r="C29" s="93" t="s">
        <v>84</v>
      </c>
      <c r="D29" s="94"/>
      <c r="E29" s="99">
        <v>1</v>
      </c>
      <c r="F29" s="99"/>
      <c r="G29" s="96"/>
      <c r="H29" s="96">
        <f>E29*G29</f>
        <v>0</v>
      </c>
      <c r="I29" s="94"/>
      <c r="J29" s="172"/>
      <c r="K29" s="94"/>
    </row>
    <row r="30" spans="1:11" s="90" customFormat="1" x14ac:dyDescent="0.25">
      <c r="A30" s="91"/>
      <c r="B30" s="98"/>
      <c r="C30" s="93"/>
      <c r="D30" s="94"/>
      <c r="E30" s="99"/>
      <c r="F30" s="99"/>
      <c r="G30" s="96"/>
      <c r="H30" s="96"/>
      <c r="I30" s="94"/>
      <c r="J30" s="173"/>
      <c r="K30" s="94"/>
    </row>
    <row r="31" spans="1:11" s="90" customFormat="1" x14ac:dyDescent="0.25">
      <c r="A31" s="88" t="s">
        <v>167</v>
      </c>
      <c r="B31" s="103" t="s">
        <v>168</v>
      </c>
      <c r="C31" s="88"/>
      <c r="D31" s="87"/>
      <c r="E31" s="100"/>
      <c r="F31" s="100"/>
      <c r="G31" s="88"/>
      <c r="H31" s="88"/>
      <c r="I31" s="87"/>
      <c r="J31" s="114"/>
      <c r="K31" s="87"/>
    </row>
    <row r="32" spans="1:11" s="90" customFormat="1" x14ac:dyDescent="0.25">
      <c r="A32" s="91"/>
      <c r="B32" s="104"/>
      <c r="C32" s="93"/>
      <c r="D32" s="94"/>
      <c r="E32" s="99"/>
      <c r="F32" s="99"/>
      <c r="G32" s="96"/>
      <c r="H32" s="96"/>
      <c r="I32" s="107"/>
      <c r="J32" s="169"/>
      <c r="K32" s="102"/>
    </row>
    <row r="33" spans="1:11" s="90" customFormat="1" x14ac:dyDescent="0.25">
      <c r="A33" s="91" t="s">
        <v>401</v>
      </c>
      <c r="B33" s="104" t="s">
        <v>170</v>
      </c>
      <c r="D33" s="94"/>
      <c r="E33" s="115"/>
      <c r="F33" s="115"/>
      <c r="G33" s="96"/>
      <c r="H33" s="96">
        <f>G33*E35</f>
        <v>0</v>
      </c>
      <c r="I33" s="107"/>
      <c r="J33" s="172"/>
      <c r="K33" s="102"/>
    </row>
    <row r="34" spans="1:11" s="90" customFormat="1" x14ac:dyDescent="0.25">
      <c r="A34" s="91"/>
      <c r="B34" s="104"/>
      <c r="C34" s="93"/>
      <c r="D34" s="94"/>
      <c r="E34" s="99"/>
      <c r="F34" s="99"/>
      <c r="G34" s="96"/>
      <c r="H34" s="96"/>
      <c r="I34" s="107"/>
      <c r="J34" s="172"/>
      <c r="K34" s="102"/>
    </row>
    <row r="35" spans="1:11" s="90" customFormat="1" ht="25.5" x14ac:dyDescent="0.25">
      <c r="A35" s="91"/>
      <c r="B35" s="98" t="s">
        <v>171</v>
      </c>
      <c r="C35" s="93" t="s">
        <v>84</v>
      </c>
      <c r="D35" s="94"/>
      <c r="E35" s="99">
        <v>1</v>
      </c>
      <c r="F35" s="99"/>
      <c r="G35" s="96"/>
      <c r="H35" s="96"/>
      <c r="I35" s="107"/>
      <c r="J35" s="172"/>
      <c r="K35" s="102"/>
    </row>
    <row r="36" spans="1:11" s="90" customFormat="1" x14ac:dyDescent="0.25">
      <c r="A36" s="91"/>
      <c r="B36" s="104"/>
      <c r="C36" s="93"/>
      <c r="D36" s="94"/>
      <c r="E36" s="99"/>
      <c r="F36" s="99"/>
      <c r="G36" s="96"/>
      <c r="H36" s="96"/>
      <c r="I36" s="107"/>
      <c r="J36" s="172"/>
      <c r="K36" s="102"/>
    </row>
    <row r="37" spans="1:11" s="90" customFormat="1" x14ac:dyDescent="0.25">
      <c r="A37" s="116" t="s">
        <v>172</v>
      </c>
      <c r="B37" s="117" t="s">
        <v>173</v>
      </c>
      <c r="C37" s="116"/>
      <c r="D37" s="87"/>
      <c r="E37" s="118"/>
      <c r="F37" s="118"/>
      <c r="G37" s="116"/>
      <c r="H37" s="116"/>
      <c r="I37" s="87"/>
      <c r="J37" s="114"/>
      <c r="K37" s="87"/>
    </row>
    <row r="38" spans="1:11" s="90" customFormat="1" x14ac:dyDescent="0.25">
      <c r="A38" s="91"/>
      <c r="B38" s="104"/>
      <c r="C38" s="93"/>
      <c r="D38" s="94"/>
      <c r="E38" s="99"/>
      <c r="F38" s="99"/>
      <c r="G38" s="96"/>
      <c r="H38" s="96"/>
      <c r="I38" s="107"/>
      <c r="J38" s="169"/>
      <c r="K38" s="102"/>
    </row>
    <row r="39" spans="1:11" s="90" customFormat="1" x14ac:dyDescent="0.25">
      <c r="A39" s="91" t="s">
        <v>174</v>
      </c>
      <c r="B39" s="104" t="s">
        <v>175</v>
      </c>
      <c r="C39" s="93"/>
      <c r="D39" s="94"/>
      <c r="E39" s="99"/>
      <c r="F39" s="99"/>
      <c r="G39" s="96"/>
      <c r="H39" s="96">
        <f t="shared" ref="H39" si="5">E39*G39</f>
        <v>0</v>
      </c>
      <c r="I39" s="107"/>
      <c r="J39" s="172"/>
      <c r="K39" s="102"/>
    </row>
    <row r="40" spans="1:11" s="90" customFormat="1" x14ac:dyDescent="0.25">
      <c r="A40" s="91"/>
      <c r="B40" s="98" t="s">
        <v>176</v>
      </c>
      <c r="C40" s="93" t="s">
        <v>84</v>
      </c>
      <c r="D40" s="94"/>
      <c r="E40" s="99">
        <v>1</v>
      </c>
      <c r="F40" s="99"/>
      <c r="G40" s="96"/>
      <c r="H40" s="96">
        <f>G40*E40</f>
        <v>0</v>
      </c>
      <c r="I40" s="107"/>
      <c r="J40" s="172"/>
      <c r="K40" s="102"/>
    </row>
    <row r="41" spans="1:11" s="90" customFormat="1" x14ac:dyDescent="0.25">
      <c r="A41" s="91"/>
      <c r="B41" s="98"/>
      <c r="C41" s="93"/>
      <c r="D41" s="94"/>
      <c r="E41" s="99"/>
      <c r="F41" s="99"/>
      <c r="G41" s="96"/>
      <c r="H41" s="96"/>
      <c r="I41" s="107"/>
      <c r="J41" s="172"/>
      <c r="K41" s="102"/>
    </row>
    <row r="42" spans="1:11" s="90" customFormat="1" x14ac:dyDescent="0.25">
      <c r="A42" s="91" t="s">
        <v>177</v>
      </c>
      <c r="B42" s="104" t="s">
        <v>178</v>
      </c>
      <c r="C42" s="93"/>
      <c r="D42" s="94"/>
      <c r="E42" s="99"/>
      <c r="F42" s="99"/>
      <c r="G42" s="96"/>
      <c r="H42" s="96">
        <f t="shared" ref="H42" si="6">E42*G42</f>
        <v>0</v>
      </c>
      <c r="I42" s="107"/>
      <c r="J42" s="172"/>
      <c r="K42" s="102"/>
    </row>
    <row r="43" spans="1:11" s="90" customFormat="1" x14ac:dyDescent="0.25">
      <c r="A43" s="91"/>
      <c r="B43" s="98" t="s">
        <v>402</v>
      </c>
      <c r="C43" s="93" t="s">
        <v>84</v>
      </c>
      <c r="D43" s="94"/>
      <c r="E43" s="99">
        <v>1</v>
      </c>
      <c r="F43" s="99"/>
      <c r="G43" s="96"/>
      <c r="H43" s="96">
        <f>G43*E43</f>
        <v>0</v>
      </c>
      <c r="I43" s="107"/>
      <c r="J43" s="172"/>
      <c r="K43" s="102"/>
    </row>
    <row r="44" spans="1:11" s="90" customFormat="1" x14ac:dyDescent="0.25">
      <c r="A44" s="91"/>
      <c r="B44" s="98"/>
      <c r="C44" s="93"/>
      <c r="D44" s="94"/>
      <c r="E44" s="99"/>
      <c r="F44" s="99"/>
      <c r="G44" s="96"/>
      <c r="H44" s="96"/>
      <c r="I44" s="94"/>
      <c r="J44" s="173"/>
      <c r="K44" s="94"/>
    </row>
    <row r="45" spans="1:11" s="90" customFormat="1" x14ac:dyDescent="0.25">
      <c r="A45" s="116" t="s">
        <v>180</v>
      </c>
      <c r="B45" s="117" t="s">
        <v>403</v>
      </c>
      <c r="C45" s="116"/>
      <c r="D45" s="87"/>
      <c r="E45" s="118"/>
      <c r="F45" s="118"/>
      <c r="G45" s="116"/>
      <c r="H45" s="116"/>
      <c r="I45" s="87"/>
      <c r="J45" s="114"/>
      <c r="K45" s="87"/>
    </row>
    <row r="46" spans="1:11" s="90" customFormat="1" x14ac:dyDescent="0.25">
      <c r="A46" s="91"/>
      <c r="B46" s="98"/>
      <c r="C46" s="93"/>
      <c r="D46" s="94"/>
      <c r="E46" s="99"/>
      <c r="F46" s="99"/>
      <c r="G46" s="96"/>
      <c r="H46" s="96">
        <f t="shared" ref="H46:H47" si="7">E46*G46</f>
        <v>0</v>
      </c>
      <c r="I46" s="107"/>
      <c r="J46" s="169"/>
      <c r="K46" s="94"/>
    </row>
    <row r="47" spans="1:11" s="90" customFormat="1" x14ac:dyDescent="0.25">
      <c r="A47" s="91" t="s">
        <v>182</v>
      </c>
      <c r="B47" s="104" t="s">
        <v>404</v>
      </c>
      <c r="C47" s="93"/>
      <c r="D47" s="94"/>
      <c r="E47" s="99"/>
      <c r="F47" s="99"/>
      <c r="G47" s="96"/>
      <c r="H47" s="96">
        <f t="shared" si="7"/>
        <v>0</v>
      </c>
      <c r="I47" s="107"/>
      <c r="J47" s="172"/>
      <c r="K47" s="102"/>
    </row>
    <row r="48" spans="1:11" s="90" customFormat="1" x14ac:dyDescent="0.25">
      <c r="A48" s="91"/>
      <c r="B48" s="104"/>
      <c r="C48" s="93"/>
      <c r="D48" s="94"/>
      <c r="E48" s="99"/>
      <c r="F48" s="99"/>
      <c r="G48" s="96"/>
      <c r="H48" s="96"/>
      <c r="I48" s="94"/>
      <c r="J48" s="172"/>
      <c r="K48" s="94"/>
    </row>
    <row r="49" spans="1:11" s="90" customFormat="1" x14ac:dyDescent="0.25">
      <c r="A49" s="91" t="s">
        <v>185</v>
      </c>
      <c r="B49" s="104" t="s">
        <v>405</v>
      </c>
      <c r="C49" s="93"/>
      <c r="D49" s="94"/>
      <c r="E49" s="99"/>
      <c r="F49" s="99"/>
      <c r="G49" s="96"/>
      <c r="H49" s="96">
        <f t="shared" ref="H49" si="8">E49*G49</f>
        <v>0</v>
      </c>
      <c r="I49" s="107"/>
      <c r="J49" s="172"/>
      <c r="K49" s="102"/>
    </row>
    <row r="50" spans="1:11" s="90" customFormat="1" x14ac:dyDescent="0.25">
      <c r="A50" s="91"/>
      <c r="B50" s="104"/>
      <c r="C50" s="93"/>
      <c r="D50" s="94"/>
      <c r="E50" s="99"/>
      <c r="F50" s="99"/>
      <c r="G50" s="96"/>
      <c r="H50" s="96"/>
      <c r="I50" s="94"/>
      <c r="J50" s="172"/>
      <c r="K50" s="94"/>
    </row>
    <row r="51" spans="1:11" s="90" customFormat="1" x14ac:dyDescent="0.25">
      <c r="A51" s="91"/>
      <c r="B51" s="98" t="s">
        <v>406</v>
      </c>
      <c r="C51" s="93" t="s">
        <v>84</v>
      </c>
      <c r="D51" s="119"/>
      <c r="E51" s="99">
        <v>1</v>
      </c>
      <c r="F51" s="99"/>
      <c r="G51" s="96"/>
      <c r="H51" s="96"/>
      <c r="I51" s="94"/>
      <c r="J51" s="172"/>
      <c r="K51" s="94"/>
    </row>
    <row r="52" spans="1:11" s="90" customFormat="1" x14ac:dyDescent="0.25">
      <c r="A52" s="91"/>
      <c r="B52" s="98" t="s">
        <v>407</v>
      </c>
      <c r="C52" s="93" t="s">
        <v>84</v>
      </c>
      <c r="D52" s="119"/>
      <c r="E52" s="99">
        <v>2</v>
      </c>
      <c r="F52" s="99"/>
      <c r="G52" s="96"/>
      <c r="H52" s="96"/>
      <c r="I52" s="94"/>
      <c r="J52" s="172"/>
      <c r="K52" s="94"/>
    </row>
    <row r="53" spans="1:11" s="90" customFormat="1" x14ac:dyDescent="0.25">
      <c r="A53" s="91"/>
      <c r="B53" s="98" t="s">
        <v>408</v>
      </c>
      <c r="C53" s="93" t="s">
        <v>84</v>
      </c>
      <c r="D53" s="119"/>
      <c r="E53" s="99">
        <v>1</v>
      </c>
      <c r="F53" s="99"/>
      <c r="G53" s="96"/>
      <c r="H53" s="96"/>
      <c r="I53" s="94"/>
      <c r="J53" s="172"/>
      <c r="K53" s="94"/>
    </row>
    <row r="54" spans="1:11" s="90" customFormat="1" x14ac:dyDescent="0.25">
      <c r="A54" s="91"/>
      <c r="B54" s="98"/>
      <c r="C54" s="93"/>
      <c r="D54" s="119"/>
      <c r="E54" s="99"/>
      <c r="F54" s="99"/>
      <c r="G54" s="96"/>
      <c r="H54" s="96">
        <f t="shared" ref="H54:H56" si="9">G54*E54</f>
        <v>0</v>
      </c>
      <c r="I54" s="94"/>
      <c r="J54" s="172"/>
      <c r="K54" s="94"/>
    </row>
    <row r="55" spans="1:11" s="90" customFormat="1" x14ac:dyDescent="0.25">
      <c r="A55" s="91" t="s">
        <v>409</v>
      </c>
      <c r="B55" s="104" t="s">
        <v>410</v>
      </c>
      <c r="C55" s="93"/>
      <c r="D55" s="119"/>
      <c r="E55" s="99"/>
      <c r="F55" s="99"/>
      <c r="G55" s="96"/>
      <c r="H55" s="96">
        <f t="shared" si="9"/>
        <v>0</v>
      </c>
      <c r="I55" s="94"/>
      <c r="J55" s="172"/>
      <c r="K55" s="94"/>
    </row>
    <row r="56" spans="1:11" s="90" customFormat="1" x14ac:dyDescent="0.25">
      <c r="A56" s="91"/>
      <c r="B56" s="98"/>
      <c r="C56" s="93"/>
      <c r="D56" s="119"/>
      <c r="E56" s="99"/>
      <c r="F56" s="99"/>
      <c r="G56" s="96"/>
      <c r="H56" s="96">
        <f t="shared" si="9"/>
        <v>0</v>
      </c>
      <c r="I56" s="94"/>
      <c r="J56" s="172"/>
      <c r="K56" s="94"/>
    </row>
    <row r="57" spans="1:11" s="90" customFormat="1" x14ac:dyDescent="0.25">
      <c r="A57" s="91"/>
      <c r="B57" s="98" t="s">
        <v>411</v>
      </c>
      <c r="C57" s="93" t="s">
        <v>84</v>
      </c>
      <c r="D57" s="119"/>
      <c r="E57" s="99">
        <v>1</v>
      </c>
      <c r="F57" s="99"/>
      <c r="G57" s="96"/>
      <c r="H57" s="96"/>
      <c r="I57" s="94"/>
      <c r="J57" s="172"/>
      <c r="K57" s="94"/>
    </row>
    <row r="58" spans="1:11" s="90" customFormat="1" x14ac:dyDescent="0.25">
      <c r="A58" s="91"/>
      <c r="B58" s="98" t="s">
        <v>412</v>
      </c>
      <c r="C58" s="93" t="s">
        <v>84</v>
      </c>
      <c r="D58" s="119"/>
      <c r="E58" s="99">
        <v>1</v>
      </c>
      <c r="F58" s="99"/>
      <c r="G58" s="96"/>
      <c r="H58" s="96">
        <f t="shared" ref="H58" si="10">E58*G58</f>
        <v>0</v>
      </c>
      <c r="I58" s="107"/>
      <c r="J58" s="172"/>
      <c r="K58" s="94"/>
    </row>
    <row r="59" spans="1:11" s="90" customFormat="1" x14ac:dyDescent="0.25">
      <c r="A59" s="91"/>
      <c r="B59" s="98" t="s">
        <v>413</v>
      </c>
      <c r="C59" s="93" t="s">
        <v>84</v>
      </c>
      <c r="D59" s="119"/>
      <c r="E59" s="99">
        <v>1</v>
      </c>
      <c r="F59" s="99"/>
      <c r="G59" s="96"/>
      <c r="H59" s="96"/>
      <c r="I59" s="107"/>
      <c r="J59" s="172"/>
      <c r="K59" s="94"/>
    </row>
    <row r="60" spans="1:11" s="90" customFormat="1" x14ac:dyDescent="0.25">
      <c r="A60" s="91"/>
      <c r="B60" s="98" t="s">
        <v>414</v>
      </c>
      <c r="C60" s="93" t="s">
        <v>84</v>
      </c>
      <c r="D60" s="119"/>
      <c r="E60" s="99">
        <v>1</v>
      </c>
      <c r="F60" s="99"/>
      <c r="G60" s="96"/>
      <c r="H60" s="96"/>
      <c r="I60" s="94"/>
      <c r="J60" s="172"/>
      <c r="K60" s="94"/>
    </row>
    <row r="61" spans="1:11" s="90" customFormat="1" x14ac:dyDescent="0.25">
      <c r="A61" s="91"/>
      <c r="B61" s="98" t="s">
        <v>415</v>
      </c>
      <c r="C61" s="93"/>
      <c r="D61" s="119"/>
      <c r="E61" s="99"/>
      <c r="F61" s="99"/>
      <c r="G61" s="96"/>
      <c r="H61" s="96"/>
      <c r="I61" s="94"/>
      <c r="J61" s="172"/>
      <c r="K61" s="94"/>
    </row>
    <row r="62" spans="1:11" s="90" customFormat="1" ht="16.5" customHeight="1" x14ac:dyDescent="0.25">
      <c r="A62" s="91"/>
      <c r="B62" s="98" t="s">
        <v>416</v>
      </c>
      <c r="C62" s="93" t="s">
        <v>84</v>
      </c>
      <c r="D62" s="94"/>
      <c r="E62" s="99">
        <v>1</v>
      </c>
      <c r="F62" s="99"/>
      <c r="G62" s="96"/>
      <c r="H62" s="96"/>
      <c r="I62" s="94"/>
      <c r="J62" s="172"/>
      <c r="K62" s="94"/>
    </row>
    <row r="63" spans="1:11" s="90" customFormat="1" ht="16.5" customHeight="1" x14ac:dyDescent="0.25">
      <c r="A63" s="91"/>
      <c r="B63" s="98" t="s">
        <v>417</v>
      </c>
      <c r="C63" s="93" t="s">
        <v>84</v>
      </c>
      <c r="D63" s="94"/>
      <c r="E63" s="99">
        <v>1</v>
      </c>
      <c r="F63" s="99"/>
      <c r="G63" s="96"/>
      <c r="H63" s="96"/>
      <c r="I63" s="94"/>
      <c r="J63" s="172"/>
      <c r="K63" s="94"/>
    </row>
    <row r="64" spans="1:11" s="90" customFormat="1" ht="16.5" customHeight="1" x14ac:dyDescent="0.25">
      <c r="A64" s="91"/>
      <c r="B64" s="98" t="s">
        <v>418</v>
      </c>
      <c r="C64" s="93" t="s">
        <v>84</v>
      </c>
      <c r="D64" s="94"/>
      <c r="E64" s="99">
        <v>1</v>
      </c>
      <c r="F64" s="99"/>
      <c r="G64" s="96"/>
      <c r="H64" s="96"/>
      <c r="I64" s="94"/>
      <c r="J64" s="172"/>
      <c r="K64" s="94"/>
    </row>
    <row r="65" spans="1:11" s="90" customFormat="1" ht="25.5" x14ac:dyDescent="0.25">
      <c r="A65" s="91"/>
      <c r="B65" s="98" t="s">
        <v>419</v>
      </c>
      <c r="C65" s="93" t="s">
        <v>84</v>
      </c>
      <c r="D65" s="119"/>
      <c r="E65" s="99">
        <v>1</v>
      </c>
      <c r="F65" s="99"/>
      <c r="G65" s="96"/>
      <c r="H65" s="96"/>
      <c r="I65" s="94"/>
      <c r="J65" s="172"/>
      <c r="K65" s="94"/>
    </row>
    <row r="66" spans="1:11" s="90" customFormat="1" x14ac:dyDescent="0.25">
      <c r="A66" s="91"/>
      <c r="B66" s="98" t="s">
        <v>420</v>
      </c>
      <c r="C66" s="93" t="s">
        <v>192</v>
      </c>
      <c r="D66" s="119"/>
      <c r="E66" s="99">
        <v>2</v>
      </c>
      <c r="F66" s="99"/>
      <c r="G66" s="96"/>
      <c r="H66" s="96">
        <f>G66*E66</f>
        <v>0</v>
      </c>
      <c r="I66" s="94"/>
      <c r="J66" s="172"/>
      <c r="K66" s="94"/>
    </row>
    <row r="67" spans="1:11" s="90" customFormat="1" x14ac:dyDescent="0.25">
      <c r="A67" s="91"/>
      <c r="B67" s="98" t="s">
        <v>421</v>
      </c>
      <c r="C67" s="93" t="s">
        <v>192</v>
      </c>
      <c r="D67" s="94"/>
      <c r="E67" s="99">
        <v>1</v>
      </c>
      <c r="F67" s="99"/>
      <c r="G67" s="96"/>
      <c r="H67" s="96">
        <f t="shared" ref="H67" si="11">E67*G67</f>
        <v>0</v>
      </c>
      <c r="I67" s="107"/>
      <c r="J67" s="172"/>
      <c r="K67" s="94"/>
    </row>
    <row r="68" spans="1:11" s="90" customFormat="1" ht="16.5" customHeight="1" x14ac:dyDescent="0.25">
      <c r="A68" s="91"/>
      <c r="B68" s="98" t="s">
        <v>422</v>
      </c>
      <c r="C68" s="93" t="s">
        <v>192</v>
      </c>
      <c r="D68" s="94"/>
      <c r="E68" s="99">
        <v>1</v>
      </c>
      <c r="F68" s="99"/>
      <c r="G68" s="96"/>
      <c r="H68" s="96"/>
      <c r="I68" s="94"/>
      <c r="J68" s="172"/>
      <c r="K68" s="94"/>
    </row>
    <row r="69" spans="1:11" s="90" customFormat="1" ht="16.5" customHeight="1" x14ac:dyDescent="0.25">
      <c r="A69" s="91"/>
      <c r="B69" s="98" t="s">
        <v>423</v>
      </c>
      <c r="C69" s="93" t="s">
        <v>192</v>
      </c>
      <c r="D69" s="94"/>
      <c r="E69" s="99">
        <v>1</v>
      </c>
      <c r="F69" s="99"/>
      <c r="G69" s="96"/>
      <c r="H69" s="96"/>
      <c r="I69" s="94"/>
      <c r="J69" s="172"/>
      <c r="K69" s="94"/>
    </row>
    <row r="70" spans="1:11" s="90" customFormat="1" ht="16.5" customHeight="1" x14ac:dyDescent="0.25">
      <c r="A70" s="91"/>
      <c r="B70" s="98"/>
      <c r="C70" s="93"/>
      <c r="D70" s="94"/>
      <c r="E70" s="99"/>
      <c r="F70" s="99"/>
      <c r="G70" s="96"/>
      <c r="H70" s="96">
        <f t="shared" ref="H70:H71" si="12">E70*G70</f>
        <v>0</v>
      </c>
      <c r="I70" s="107"/>
      <c r="J70" s="172"/>
      <c r="K70" s="94"/>
    </row>
    <row r="71" spans="1:11" s="90" customFormat="1" ht="16.5" customHeight="1" x14ac:dyDescent="0.25">
      <c r="A71" s="91" t="s">
        <v>424</v>
      </c>
      <c r="B71" s="104" t="s">
        <v>425</v>
      </c>
      <c r="C71" s="93"/>
      <c r="D71" s="94"/>
      <c r="E71" s="99"/>
      <c r="F71" s="99"/>
      <c r="G71" s="96"/>
      <c r="H71" s="96">
        <f t="shared" si="12"/>
        <v>0</v>
      </c>
      <c r="I71" s="107"/>
      <c r="J71" s="172"/>
      <c r="K71" s="102"/>
    </row>
    <row r="72" spans="1:11" s="90" customFormat="1" x14ac:dyDescent="0.25">
      <c r="A72" s="91"/>
      <c r="B72" s="104"/>
      <c r="C72" s="93"/>
      <c r="D72" s="94"/>
      <c r="E72" s="99"/>
      <c r="F72" s="99"/>
      <c r="G72" s="96"/>
      <c r="H72" s="96"/>
      <c r="I72" s="107"/>
      <c r="J72" s="172"/>
      <c r="K72" s="94"/>
    </row>
    <row r="73" spans="1:11" s="90" customFormat="1" x14ac:dyDescent="0.25">
      <c r="A73" s="91"/>
      <c r="B73" s="98" t="s">
        <v>426</v>
      </c>
      <c r="C73" s="93"/>
      <c r="D73" s="94"/>
      <c r="E73" s="99"/>
      <c r="F73" s="99"/>
      <c r="G73" s="96"/>
      <c r="H73" s="96"/>
      <c r="I73" s="107"/>
      <c r="J73" s="172"/>
      <c r="K73" s="94"/>
    </row>
    <row r="74" spans="1:11" s="90" customFormat="1" x14ac:dyDescent="0.25">
      <c r="A74" s="91"/>
      <c r="B74" s="98" t="s">
        <v>277</v>
      </c>
      <c r="C74" s="93"/>
      <c r="D74" s="94"/>
      <c r="E74" s="99"/>
      <c r="F74" s="99"/>
      <c r="G74" s="96"/>
      <c r="H74" s="96"/>
      <c r="I74" s="107"/>
      <c r="J74" s="172"/>
      <c r="K74" s="94"/>
    </row>
    <row r="75" spans="1:11" s="90" customFormat="1" x14ac:dyDescent="0.25">
      <c r="A75" s="91"/>
      <c r="B75" s="98" t="s">
        <v>427</v>
      </c>
      <c r="C75" s="93"/>
      <c r="D75" s="94"/>
      <c r="E75" s="99"/>
      <c r="F75" s="99"/>
      <c r="G75" s="96"/>
      <c r="H75" s="96"/>
      <c r="I75" s="107"/>
      <c r="J75" s="172"/>
      <c r="K75" s="94"/>
    </row>
    <row r="76" spans="1:11" s="90" customFormat="1" x14ac:dyDescent="0.25">
      <c r="A76" s="91"/>
      <c r="B76" s="98" t="s">
        <v>428</v>
      </c>
      <c r="C76" s="93"/>
      <c r="D76" s="94"/>
      <c r="E76" s="99"/>
      <c r="F76" s="99"/>
      <c r="G76" s="96"/>
      <c r="H76" s="96"/>
      <c r="I76" s="107"/>
      <c r="J76" s="172"/>
      <c r="K76" s="94"/>
    </row>
    <row r="77" spans="1:11" s="90" customFormat="1" x14ac:dyDescent="0.25">
      <c r="A77" s="91"/>
      <c r="B77" s="98" t="s">
        <v>429</v>
      </c>
      <c r="C77" s="93" t="s">
        <v>84</v>
      </c>
      <c r="D77" s="94"/>
      <c r="E77" s="99">
        <v>2</v>
      </c>
      <c r="F77" s="99"/>
      <c r="G77" s="96"/>
      <c r="H77" s="96"/>
      <c r="I77" s="107"/>
      <c r="J77" s="172"/>
      <c r="K77" s="94"/>
    </row>
    <row r="78" spans="1:11" s="90" customFormat="1" x14ac:dyDescent="0.25">
      <c r="A78" s="91"/>
      <c r="B78" s="98"/>
      <c r="C78" s="93"/>
      <c r="D78" s="94"/>
      <c r="E78" s="99"/>
      <c r="F78" s="99"/>
      <c r="G78" s="96"/>
      <c r="H78" s="96"/>
      <c r="I78" s="107"/>
      <c r="J78" s="172"/>
      <c r="K78" s="94"/>
    </row>
    <row r="79" spans="1:11" s="90" customFormat="1" x14ac:dyDescent="0.25">
      <c r="A79" s="91"/>
      <c r="B79" s="98" t="s">
        <v>430</v>
      </c>
      <c r="C79" s="93" t="s">
        <v>431</v>
      </c>
      <c r="D79" s="94"/>
      <c r="E79" s="99"/>
      <c r="F79" s="99"/>
      <c r="G79" s="96"/>
      <c r="H79" s="96"/>
      <c r="I79" s="107"/>
      <c r="J79" s="172"/>
      <c r="K79" s="94"/>
    </row>
    <row r="80" spans="1:11" s="90" customFormat="1" x14ac:dyDescent="0.25">
      <c r="A80" s="91"/>
      <c r="B80" s="98" t="s">
        <v>432</v>
      </c>
      <c r="C80" s="93" t="s">
        <v>192</v>
      </c>
      <c r="D80" s="94"/>
      <c r="E80" s="99">
        <v>4</v>
      </c>
      <c r="F80" s="99"/>
      <c r="G80" s="96"/>
      <c r="H80" s="96"/>
      <c r="I80" s="107"/>
      <c r="J80" s="172"/>
      <c r="K80" s="94"/>
    </row>
    <row r="81" spans="1:11" s="90" customFormat="1" x14ac:dyDescent="0.25">
      <c r="A81" s="91"/>
      <c r="B81" s="98" t="s">
        <v>433</v>
      </c>
      <c r="C81" s="93" t="s">
        <v>192</v>
      </c>
      <c r="D81" s="94"/>
      <c r="E81" s="99">
        <v>2</v>
      </c>
      <c r="F81" s="99"/>
      <c r="G81" s="96"/>
      <c r="H81" s="96"/>
      <c r="I81" s="107"/>
      <c r="J81" s="172"/>
      <c r="K81" s="94"/>
    </row>
    <row r="82" spans="1:11" s="90" customFormat="1" x14ac:dyDescent="0.25">
      <c r="A82" s="91"/>
      <c r="B82" s="98" t="s">
        <v>434</v>
      </c>
      <c r="C82" s="93" t="s">
        <v>192</v>
      </c>
      <c r="D82" s="94"/>
      <c r="E82" s="99">
        <v>2</v>
      </c>
      <c r="F82" s="99"/>
      <c r="G82" s="96"/>
      <c r="H82" s="96"/>
      <c r="I82" s="107"/>
      <c r="J82" s="172"/>
      <c r="K82" s="94"/>
    </row>
    <row r="83" spans="1:11" s="90" customFormat="1" x14ac:dyDescent="0.25">
      <c r="A83" s="91"/>
      <c r="B83" s="98" t="s">
        <v>435</v>
      </c>
      <c r="C83" s="93" t="s">
        <v>192</v>
      </c>
      <c r="D83" s="94"/>
      <c r="E83" s="99">
        <v>2</v>
      </c>
      <c r="F83" s="99"/>
      <c r="G83" s="96"/>
      <c r="H83" s="96"/>
      <c r="I83" s="107"/>
      <c r="J83" s="172"/>
      <c r="K83" s="94"/>
    </row>
    <row r="84" spans="1:11" s="90" customFormat="1" x14ac:dyDescent="0.25">
      <c r="A84" s="91"/>
      <c r="B84" s="98" t="s">
        <v>436</v>
      </c>
      <c r="C84" s="93" t="s">
        <v>192</v>
      </c>
      <c r="D84" s="94"/>
      <c r="E84" s="99">
        <v>1</v>
      </c>
      <c r="F84" s="99"/>
      <c r="G84" s="96"/>
      <c r="H84" s="96"/>
      <c r="I84" s="107"/>
      <c r="J84" s="172"/>
      <c r="K84" s="94"/>
    </row>
    <row r="85" spans="1:11" s="90" customFormat="1" x14ac:dyDescent="0.25">
      <c r="A85" s="91"/>
      <c r="B85" s="98" t="s">
        <v>437</v>
      </c>
      <c r="C85" s="93" t="s">
        <v>192</v>
      </c>
      <c r="D85" s="94"/>
      <c r="E85" s="99">
        <v>2</v>
      </c>
      <c r="F85" s="99"/>
      <c r="G85" s="96"/>
      <c r="H85" s="96"/>
      <c r="I85" s="107"/>
      <c r="J85" s="172"/>
      <c r="K85" s="94"/>
    </row>
    <row r="86" spans="1:11" s="90" customFormat="1" x14ac:dyDescent="0.25">
      <c r="A86" s="91"/>
      <c r="B86" s="98"/>
      <c r="C86" s="93"/>
      <c r="D86" s="94"/>
      <c r="E86" s="99"/>
      <c r="F86" s="99"/>
      <c r="G86" s="96"/>
      <c r="H86" s="96"/>
      <c r="I86" s="107"/>
      <c r="J86" s="172"/>
      <c r="K86" s="94"/>
    </row>
    <row r="87" spans="1:11" s="90" customFormat="1" x14ac:dyDescent="0.25">
      <c r="A87" s="91"/>
      <c r="B87" s="98"/>
      <c r="C87" s="93"/>
      <c r="D87" s="94"/>
      <c r="E87" s="99"/>
      <c r="F87" s="99"/>
      <c r="G87" s="96"/>
      <c r="H87" s="96"/>
      <c r="I87" s="107"/>
      <c r="J87" s="172"/>
      <c r="K87" s="94"/>
    </row>
    <row r="88" spans="1:11" s="90" customFormat="1" ht="25.5" x14ac:dyDescent="0.25">
      <c r="A88" s="91"/>
      <c r="B88" s="98" t="s">
        <v>438</v>
      </c>
      <c r="C88" s="93" t="s">
        <v>84</v>
      </c>
      <c r="D88" s="94"/>
      <c r="E88" s="99">
        <v>1</v>
      </c>
      <c r="F88" s="99"/>
      <c r="G88" s="96"/>
      <c r="H88" s="96"/>
      <c r="I88" s="107"/>
      <c r="J88" s="172"/>
      <c r="K88" s="94"/>
    </row>
    <row r="89" spans="1:11" s="90" customFormat="1" ht="25.5" x14ac:dyDescent="0.25">
      <c r="A89" s="91"/>
      <c r="B89" s="98" t="s">
        <v>439</v>
      </c>
      <c r="C89" s="93" t="s">
        <v>192</v>
      </c>
      <c r="D89" s="94"/>
      <c r="E89" s="99">
        <v>2</v>
      </c>
      <c r="F89" s="99"/>
      <c r="G89" s="96"/>
      <c r="H89" s="96"/>
      <c r="I89" s="107"/>
      <c r="J89" s="172"/>
      <c r="K89" s="94"/>
    </row>
    <row r="90" spans="1:11" s="90" customFormat="1" x14ac:dyDescent="0.25">
      <c r="A90" s="91"/>
      <c r="B90" s="98" t="s">
        <v>440</v>
      </c>
      <c r="C90" s="93" t="s">
        <v>84</v>
      </c>
      <c r="D90" s="94"/>
      <c r="E90" s="99">
        <v>1</v>
      </c>
      <c r="F90" s="99"/>
      <c r="G90" s="96"/>
      <c r="H90" s="96"/>
      <c r="I90" s="107"/>
      <c r="J90" s="172"/>
      <c r="K90" s="94"/>
    </row>
    <row r="91" spans="1:11" s="90" customFormat="1" x14ac:dyDescent="0.25">
      <c r="A91" s="91"/>
      <c r="B91" s="98" t="s">
        <v>441</v>
      </c>
      <c r="C91" s="93" t="s">
        <v>84</v>
      </c>
      <c r="D91" s="94"/>
      <c r="E91" s="99">
        <v>1</v>
      </c>
      <c r="F91" s="99"/>
      <c r="G91" s="96"/>
      <c r="H91" s="96"/>
      <c r="I91" s="107"/>
      <c r="J91" s="172"/>
      <c r="K91" s="94"/>
    </row>
    <row r="92" spans="1:11" s="90" customFormat="1" x14ac:dyDescent="0.25">
      <c r="A92" s="91"/>
      <c r="B92" s="98" t="s">
        <v>442</v>
      </c>
      <c r="C92" s="93" t="s">
        <v>84</v>
      </c>
      <c r="D92" s="94"/>
      <c r="E92" s="99">
        <v>1</v>
      </c>
      <c r="F92" s="99"/>
      <c r="G92" s="96"/>
      <c r="H92" s="96"/>
      <c r="I92" s="107"/>
      <c r="J92" s="172"/>
      <c r="K92" s="94"/>
    </row>
    <row r="93" spans="1:11" s="90" customFormat="1" ht="25.5" x14ac:dyDescent="0.25">
      <c r="A93" s="91"/>
      <c r="B93" s="98" t="s">
        <v>443</v>
      </c>
      <c r="C93" s="93" t="s">
        <v>84</v>
      </c>
      <c r="D93" s="94"/>
      <c r="E93" s="99">
        <v>1</v>
      </c>
      <c r="F93" s="99"/>
      <c r="G93" s="96"/>
      <c r="H93" s="96"/>
      <c r="I93" s="107"/>
      <c r="J93" s="172"/>
      <c r="K93" s="94"/>
    </row>
    <row r="94" spans="1:11" s="90" customFormat="1" x14ac:dyDescent="0.25">
      <c r="A94" s="91"/>
      <c r="B94" s="104"/>
      <c r="C94" s="93"/>
      <c r="D94" s="94"/>
      <c r="E94" s="99"/>
      <c r="F94" s="99"/>
      <c r="G94" s="96"/>
      <c r="H94" s="96"/>
      <c r="I94" s="94"/>
      <c r="J94" s="172"/>
      <c r="K94" s="94"/>
    </row>
    <row r="95" spans="1:11" s="90" customFormat="1" x14ac:dyDescent="0.25">
      <c r="A95" s="91" t="s">
        <v>444</v>
      </c>
      <c r="B95" s="104" t="s">
        <v>445</v>
      </c>
      <c r="C95" s="93"/>
      <c r="D95" s="94"/>
      <c r="E95" s="99"/>
      <c r="F95" s="99"/>
      <c r="G95" s="96"/>
      <c r="H95" s="96">
        <f t="shared" ref="H95" si="13">E95*G95</f>
        <v>0</v>
      </c>
      <c r="I95" s="107"/>
      <c r="J95" s="172"/>
      <c r="K95" s="102"/>
    </row>
    <row r="96" spans="1:11" s="90" customFormat="1" x14ac:dyDescent="0.25">
      <c r="A96" s="91"/>
      <c r="B96" s="104"/>
      <c r="C96" s="93"/>
      <c r="D96" s="94"/>
      <c r="E96" s="99"/>
      <c r="F96" s="99"/>
      <c r="G96" s="96"/>
      <c r="H96" s="96"/>
      <c r="I96" s="107"/>
      <c r="J96" s="172"/>
      <c r="K96" s="94"/>
    </row>
    <row r="97" spans="1:11" s="90" customFormat="1" ht="51" x14ac:dyDescent="0.25">
      <c r="A97" s="91"/>
      <c r="B97" s="98" t="s">
        <v>446</v>
      </c>
      <c r="C97" s="93" t="s">
        <v>84</v>
      </c>
      <c r="D97" s="94"/>
      <c r="E97" s="99">
        <v>1</v>
      </c>
      <c r="F97" s="99"/>
      <c r="G97" s="96"/>
      <c r="H97" s="96"/>
      <c r="I97" s="107"/>
      <c r="J97" s="172"/>
      <c r="K97" s="94"/>
    </row>
    <row r="98" spans="1:11" s="90" customFormat="1" x14ac:dyDescent="0.25">
      <c r="A98" s="91"/>
      <c r="B98" s="98"/>
      <c r="C98" s="93"/>
      <c r="D98" s="94"/>
      <c r="E98" s="99"/>
      <c r="F98" s="99"/>
      <c r="G98" s="96"/>
      <c r="H98" s="96"/>
      <c r="I98" s="107"/>
      <c r="J98" s="172"/>
      <c r="K98" s="94"/>
    </row>
    <row r="99" spans="1:11" s="90" customFormat="1" x14ac:dyDescent="0.25">
      <c r="A99" s="91"/>
      <c r="B99" s="98" t="s">
        <v>447</v>
      </c>
      <c r="C99" s="93"/>
      <c r="D99" s="94"/>
      <c r="E99" s="99"/>
      <c r="F99" s="99"/>
      <c r="G99" s="96"/>
      <c r="H99" s="96"/>
      <c r="I99" s="107"/>
      <c r="J99" s="172"/>
      <c r="K99" s="94"/>
    </row>
    <row r="100" spans="1:11" s="90" customFormat="1" x14ac:dyDescent="0.25">
      <c r="A100" s="91"/>
      <c r="B100" s="98" t="s">
        <v>252</v>
      </c>
      <c r="C100" s="93"/>
      <c r="D100" s="94"/>
      <c r="E100" s="99"/>
      <c r="F100" s="99"/>
      <c r="G100" s="96"/>
      <c r="H100" s="96"/>
      <c r="I100" s="107"/>
      <c r="J100" s="172"/>
      <c r="K100" s="94"/>
    </row>
    <row r="101" spans="1:11" s="90" customFormat="1" x14ac:dyDescent="0.25">
      <c r="A101" s="91"/>
      <c r="B101" s="98" t="s">
        <v>253</v>
      </c>
      <c r="C101" s="93"/>
      <c r="D101" s="94"/>
      <c r="E101" s="99"/>
      <c r="F101" s="99"/>
      <c r="G101" s="96"/>
      <c r="H101" s="96"/>
      <c r="I101" s="107"/>
      <c r="J101" s="172"/>
      <c r="K101" s="94"/>
    </row>
    <row r="102" spans="1:11" s="90" customFormat="1" x14ac:dyDescent="0.25">
      <c r="A102" s="91"/>
      <c r="B102" s="98" t="s">
        <v>448</v>
      </c>
      <c r="C102" s="93" t="s">
        <v>84</v>
      </c>
      <c r="D102" s="94"/>
      <c r="E102" s="99">
        <v>1</v>
      </c>
      <c r="F102" s="99"/>
      <c r="G102" s="96"/>
      <c r="H102" s="96"/>
      <c r="I102" s="107"/>
      <c r="J102" s="172"/>
      <c r="K102" s="94"/>
    </row>
    <row r="103" spans="1:11" s="90" customFormat="1" ht="25.5" x14ac:dyDescent="0.25">
      <c r="A103" s="91"/>
      <c r="B103" s="98" t="s">
        <v>449</v>
      </c>
      <c r="C103" s="93"/>
      <c r="D103" s="94"/>
      <c r="E103" s="99"/>
      <c r="F103" s="99"/>
      <c r="G103" s="96"/>
      <c r="H103" s="96"/>
      <c r="I103" s="107"/>
      <c r="J103" s="172"/>
      <c r="K103" s="94"/>
    </row>
    <row r="104" spans="1:11" s="90" customFormat="1" ht="25.5" x14ac:dyDescent="0.25">
      <c r="A104" s="91"/>
      <c r="B104" s="98" t="s">
        <v>450</v>
      </c>
      <c r="C104" s="93" t="s">
        <v>84</v>
      </c>
      <c r="D104" s="94"/>
      <c r="E104" s="99">
        <v>1</v>
      </c>
      <c r="F104" s="99"/>
      <c r="G104" s="96"/>
      <c r="H104" s="96"/>
      <c r="I104" s="107"/>
      <c r="J104" s="172"/>
      <c r="K104" s="94"/>
    </row>
    <row r="105" spans="1:11" s="90" customFormat="1" x14ac:dyDescent="0.25">
      <c r="A105" s="91"/>
      <c r="B105" s="98"/>
      <c r="C105" s="93"/>
      <c r="D105" s="94"/>
      <c r="E105" s="99"/>
      <c r="F105" s="99"/>
      <c r="G105" s="96"/>
      <c r="H105" s="96"/>
      <c r="I105" s="107"/>
      <c r="J105" s="172"/>
      <c r="K105" s="94"/>
    </row>
    <row r="106" spans="1:11" s="90" customFormat="1" x14ac:dyDescent="0.25">
      <c r="A106" s="91"/>
      <c r="B106" s="98" t="s">
        <v>451</v>
      </c>
      <c r="C106" s="93" t="s">
        <v>84</v>
      </c>
      <c r="D106" s="94"/>
      <c r="E106" s="99">
        <v>1</v>
      </c>
      <c r="F106" s="99"/>
      <c r="G106" s="96"/>
      <c r="H106" s="96"/>
      <c r="I106" s="107"/>
      <c r="J106" s="172"/>
      <c r="K106" s="94"/>
    </row>
    <row r="107" spans="1:11" s="90" customFormat="1" ht="24" customHeight="1" x14ac:dyDescent="0.25">
      <c r="A107" s="91"/>
      <c r="B107" s="98" t="s">
        <v>452</v>
      </c>
      <c r="C107" s="93" t="s">
        <v>84</v>
      </c>
      <c r="D107" s="94"/>
      <c r="E107" s="99">
        <v>1</v>
      </c>
      <c r="F107" s="99"/>
      <c r="G107" s="96"/>
      <c r="H107" s="96"/>
      <c r="I107" s="107"/>
      <c r="J107" s="172"/>
      <c r="K107" s="94"/>
    </row>
    <row r="108" spans="1:11" s="90" customFormat="1" x14ac:dyDescent="0.25">
      <c r="A108" s="91"/>
      <c r="B108" s="104"/>
      <c r="C108" s="93"/>
      <c r="D108" s="94"/>
      <c r="E108" s="99"/>
      <c r="F108" s="99"/>
      <c r="G108" s="96"/>
      <c r="H108" s="96"/>
      <c r="I108" s="94"/>
      <c r="J108" s="172"/>
      <c r="K108" s="94"/>
    </row>
    <row r="109" spans="1:11" s="90" customFormat="1" x14ac:dyDescent="0.25">
      <c r="A109" s="91" t="s">
        <v>453</v>
      </c>
      <c r="B109" s="104" t="s">
        <v>454</v>
      </c>
      <c r="C109" s="93"/>
      <c r="D109" s="94"/>
      <c r="E109" s="99"/>
      <c r="F109" s="99"/>
      <c r="G109" s="96"/>
      <c r="H109" s="96">
        <f t="shared" ref="H109" si="14">G109*E109</f>
        <v>0</v>
      </c>
      <c r="I109" s="107"/>
      <c r="J109" s="172"/>
      <c r="K109" s="102"/>
    </row>
    <row r="110" spans="1:11" s="90" customFormat="1" x14ac:dyDescent="0.25">
      <c r="A110" s="91"/>
      <c r="B110" s="104"/>
      <c r="C110" s="93"/>
      <c r="D110" s="94"/>
      <c r="E110" s="99"/>
      <c r="F110" s="99"/>
      <c r="G110" s="96"/>
      <c r="H110" s="96"/>
      <c r="I110" s="107"/>
      <c r="J110" s="172"/>
      <c r="K110" s="94"/>
    </row>
    <row r="111" spans="1:11" s="90" customFormat="1" x14ac:dyDescent="0.25">
      <c r="A111" s="91"/>
      <c r="B111" s="98" t="s">
        <v>455</v>
      </c>
      <c r="C111" s="93"/>
      <c r="D111" s="94"/>
      <c r="E111" s="99"/>
      <c r="F111" s="99"/>
      <c r="G111" s="96"/>
      <c r="H111" s="96"/>
      <c r="I111" s="107"/>
      <c r="J111" s="172"/>
      <c r="K111" s="94"/>
    </row>
    <row r="112" spans="1:11" s="90" customFormat="1" x14ac:dyDescent="0.25">
      <c r="A112" s="91"/>
      <c r="B112" s="98" t="s">
        <v>252</v>
      </c>
      <c r="C112" s="93"/>
      <c r="D112" s="94"/>
      <c r="E112" s="99"/>
      <c r="F112" s="99"/>
      <c r="G112" s="96"/>
      <c r="H112" s="96"/>
      <c r="I112" s="107"/>
      <c r="J112" s="172"/>
      <c r="K112" s="94"/>
    </row>
    <row r="113" spans="1:11" s="90" customFormat="1" x14ac:dyDescent="0.25">
      <c r="A113" s="91"/>
      <c r="B113" s="98" t="s">
        <v>253</v>
      </c>
      <c r="C113" s="93"/>
      <c r="D113" s="94"/>
      <c r="E113" s="99"/>
      <c r="F113" s="99"/>
      <c r="G113" s="96"/>
      <c r="H113" s="96"/>
      <c r="I113" s="107"/>
      <c r="J113" s="172"/>
      <c r="K113" s="94"/>
    </row>
    <row r="114" spans="1:11" s="90" customFormat="1" x14ac:dyDescent="0.25">
      <c r="A114" s="91"/>
      <c r="B114" s="98" t="s">
        <v>456</v>
      </c>
      <c r="C114" s="93" t="s">
        <v>84</v>
      </c>
      <c r="D114" s="94"/>
      <c r="E114" s="99">
        <v>1</v>
      </c>
      <c r="F114" s="99"/>
      <c r="G114" s="96"/>
      <c r="H114" s="96"/>
      <c r="I114" s="107"/>
      <c r="J114" s="172"/>
      <c r="K114" s="94"/>
    </row>
    <row r="115" spans="1:11" s="90" customFormat="1" x14ac:dyDescent="0.25">
      <c r="A115" s="91"/>
      <c r="B115" s="98"/>
      <c r="C115" s="93"/>
      <c r="D115" s="94"/>
      <c r="E115" s="99"/>
      <c r="F115" s="99"/>
      <c r="G115" s="96"/>
      <c r="H115" s="96"/>
      <c r="I115" s="107"/>
      <c r="J115" s="172"/>
      <c r="K115" s="94"/>
    </row>
    <row r="116" spans="1:11" s="90" customFormat="1" ht="25.5" x14ac:dyDescent="0.25">
      <c r="A116" s="91"/>
      <c r="B116" s="98" t="s">
        <v>450</v>
      </c>
      <c r="C116" s="93" t="s">
        <v>84</v>
      </c>
      <c r="D116" s="94"/>
      <c r="E116" s="99">
        <v>1</v>
      </c>
      <c r="F116" s="99"/>
      <c r="G116" s="96"/>
      <c r="H116" s="96"/>
      <c r="I116" s="107"/>
      <c r="J116" s="172"/>
      <c r="K116" s="94"/>
    </row>
    <row r="117" spans="1:11" s="90" customFormat="1" x14ac:dyDescent="0.25">
      <c r="A117" s="91"/>
      <c r="B117" s="98"/>
      <c r="C117" s="93"/>
      <c r="D117" s="94"/>
      <c r="E117" s="99"/>
      <c r="F117" s="99"/>
      <c r="G117" s="96"/>
      <c r="H117" s="96">
        <f t="shared" ref="H117" si="15">G117*E117</f>
        <v>0</v>
      </c>
      <c r="I117" s="107"/>
      <c r="J117" s="172"/>
      <c r="K117" s="102"/>
    </row>
    <row r="118" spans="1:11" s="90" customFormat="1" ht="25.5" x14ac:dyDescent="0.25">
      <c r="A118" s="91"/>
      <c r="B118" s="98" t="s">
        <v>457</v>
      </c>
      <c r="C118" s="93" t="s">
        <v>84</v>
      </c>
      <c r="D118" s="94"/>
      <c r="E118" s="99">
        <v>1</v>
      </c>
      <c r="F118" s="99"/>
      <c r="G118" s="96"/>
      <c r="H118" s="96"/>
      <c r="I118" s="107"/>
      <c r="J118" s="172"/>
      <c r="K118" s="94"/>
    </row>
    <row r="119" spans="1:11" s="90" customFormat="1" x14ac:dyDescent="0.25">
      <c r="A119" s="91"/>
      <c r="B119" s="98" t="s">
        <v>458</v>
      </c>
      <c r="C119" s="93"/>
      <c r="D119" s="94"/>
      <c r="E119" s="99"/>
      <c r="F119" s="99"/>
      <c r="G119" s="96"/>
      <c r="H119" s="96"/>
      <c r="I119" s="107"/>
      <c r="J119" s="172"/>
      <c r="K119" s="94"/>
    </row>
    <row r="120" spans="1:11" s="90" customFormat="1" x14ac:dyDescent="0.25">
      <c r="A120" s="91"/>
      <c r="B120" s="98" t="s">
        <v>459</v>
      </c>
      <c r="C120" s="93"/>
      <c r="D120" s="94"/>
      <c r="E120" s="99"/>
      <c r="F120" s="99"/>
      <c r="G120" s="96"/>
      <c r="H120" s="96"/>
      <c r="I120" s="107"/>
      <c r="J120" s="172"/>
      <c r="K120" s="94"/>
    </row>
    <row r="121" spans="1:11" s="90" customFormat="1" x14ac:dyDescent="0.25">
      <c r="A121" s="91"/>
      <c r="B121" s="98" t="s">
        <v>460</v>
      </c>
      <c r="C121" s="93"/>
      <c r="D121" s="94"/>
      <c r="E121" s="99"/>
      <c r="F121" s="99"/>
      <c r="G121" s="96"/>
      <c r="H121" s="96"/>
      <c r="I121" s="107"/>
      <c r="J121" s="172"/>
      <c r="K121" s="94"/>
    </row>
    <row r="122" spans="1:11" s="90" customFormat="1" x14ac:dyDescent="0.25">
      <c r="A122" s="91"/>
      <c r="B122" s="98" t="s">
        <v>461</v>
      </c>
      <c r="C122" s="93" t="s">
        <v>192</v>
      </c>
      <c r="D122" s="94"/>
      <c r="E122" s="99">
        <v>1</v>
      </c>
      <c r="F122" s="99"/>
      <c r="G122" s="96"/>
      <c r="H122" s="96">
        <f t="shared" ref="H122" si="16">G122*E122</f>
        <v>0</v>
      </c>
      <c r="I122" s="107"/>
      <c r="J122" s="172"/>
      <c r="K122" s="102"/>
    </row>
    <row r="123" spans="1:11" s="90" customFormat="1" x14ac:dyDescent="0.25">
      <c r="A123" s="91"/>
      <c r="B123" s="104"/>
      <c r="C123" s="93"/>
      <c r="D123" s="94"/>
      <c r="E123" s="99"/>
      <c r="F123" s="99"/>
      <c r="G123" s="96"/>
      <c r="H123" s="96"/>
      <c r="I123" s="94"/>
      <c r="J123" s="172"/>
      <c r="K123" s="94"/>
    </row>
    <row r="124" spans="1:11" s="90" customFormat="1" x14ac:dyDescent="0.25">
      <c r="A124" s="91" t="s">
        <v>462</v>
      </c>
      <c r="B124" s="104" t="s">
        <v>463</v>
      </c>
      <c r="C124" s="93"/>
      <c r="D124" s="94"/>
      <c r="E124" s="99"/>
      <c r="F124" s="99"/>
      <c r="G124" s="96"/>
      <c r="H124" s="96">
        <f t="shared" ref="H124" si="17">E124*G124</f>
        <v>0</v>
      </c>
      <c r="I124" s="107"/>
      <c r="J124" s="172"/>
      <c r="K124" s="102"/>
    </row>
    <row r="125" spans="1:11" s="90" customFormat="1" x14ac:dyDescent="0.25">
      <c r="A125" s="91"/>
      <c r="B125" s="104"/>
      <c r="C125" s="93"/>
      <c r="D125" s="94"/>
      <c r="E125" s="99"/>
      <c r="F125" s="99"/>
      <c r="G125" s="96"/>
      <c r="H125" s="96"/>
      <c r="I125" s="107"/>
      <c r="J125" s="172"/>
      <c r="K125" s="94"/>
    </row>
    <row r="126" spans="1:11" s="90" customFormat="1" x14ac:dyDescent="0.25">
      <c r="A126" s="91"/>
      <c r="B126" s="98" t="s">
        <v>464</v>
      </c>
      <c r="C126" s="93"/>
      <c r="D126" s="94"/>
      <c r="E126" s="99"/>
      <c r="F126" s="99"/>
      <c r="G126" s="96"/>
      <c r="H126" s="96"/>
      <c r="I126" s="107"/>
      <c r="J126" s="172"/>
      <c r="K126" s="94"/>
    </row>
    <row r="127" spans="1:11" s="90" customFormat="1" x14ac:dyDescent="0.25">
      <c r="A127" s="91"/>
      <c r="B127" s="98" t="s">
        <v>277</v>
      </c>
      <c r="C127" s="93"/>
      <c r="D127" s="94"/>
      <c r="E127" s="99"/>
      <c r="F127" s="99"/>
      <c r="G127" s="96"/>
      <c r="H127" s="96"/>
      <c r="I127" s="107"/>
      <c r="J127" s="172"/>
      <c r="K127" s="94"/>
    </row>
    <row r="128" spans="1:11" s="90" customFormat="1" x14ac:dyDescent="0.25">
      <c r="A128" s="91"/>
      <c r="B128" s="98" t="s">
        <v>253</v>
      </c>
      <c r="C128" s="93"/>
      <c r="D128" s="94"/>
      <c r="E128" s="99"/>
      <c r="F128" s="99"/>
      <c r="G128" s="96"/>
      <c r="H128" s="96"/>
      <c r="I128" s="107"/>
      <c r="J128" s="172"/>
      <c r="K128" s="94"/>
    </row>
    <row r="129" spans="1:11" s="90" customFormat="1" x14ac:dyDescent="0.25">
      <c r="A129" s="91"/>
      <c r="B129" s="98" t="s">
        <v>465</v>
      </c>
      <c r="C129" s="93" t="s">
        <v>192</v>
      </c>
      <c r="D129" s="94"/>
      <c r="E129" s="99">
        <v>1</v>
      </c>
      <c r="F129" s="99"/>
      <c r="G129" s="96"/>
      <c r="H129" s="96">
        <f t="shared" ref="H129" si="18">G129*E129</f>
        <v>0</v>
      </c>
      <c r="I129" s="107"/>
      <c r="J129" s="172"/>
      <c r="K129" s="102"/>
    </row>
    <row r="130" spans="1:11" s="90" customFormat="1" x14ac:dyDescent="0.25">
      <c r="A130" s="91"/>
      <c r="B130" s="98"/>
      <c r="C130" s="93"/>
      <c r="D130" s="94"/>
      <c r="E130" s="99"/>
      <c r="F130" s="99"/>
      <c r="G130" s="96"/>
      <c r="H130" s="96"/>
      <c r="I130" s="107"/>
      <c r="J130" s="172"/>
      <c r="K130" s="94"/>
    </row>
    <row r="131" spans="1:11" s="90" customFormat="1" ht="25.5" x14ac:dyDescent="0.25">
      <c r="A131" s="91"/>
      <c r="B131" s="98" t="s">
        <v>466</v>
      </c>
      <c r="C131" s="93" t="s">
        <v>188</v>
      </c>
      <c r="D131" s="94"/>
      <c r="E131" s="99">
        <v>5</v>
      </c>
      <c r="F131" s="99"/>
      <c r="G131" s="96"/>
      <c r="H131" s="96"/>
      <c r="I131" s="107"/>
      <c r="J131" s="172"/>
      <c r="K131" s="94"/>
    </row>
    <row r="132" spans="1:11" s="90" customFormat="1" x14ac:dyDescent="0.25">
      <c r="A132" s="91"/>
      <c r="B132" s="98"/>
      <c r="C132" s="93"/>
      <c r="D132" s="94"/>
      <c r="E132" s="99"/>
      <c r="F132" s="99"/>
      <c r="G132" s="96"/>
      <c r="H132" s="96"/>
      <c r="I132" s="107"/>
      <c r="J132" s="172"/>
      <c r="K132" s="94"/>
    </row>
    <row r="133" spans="1:11" s="90" customFormat="1" x14ac:dyDescent="0.25">
      <c r="A133" s="91" t="s">
        <v>467</v>
      </c>
      <c r="B133" s="104" t="s">
        <v>468</v>
      </c>
      <c r="C133" s="93"/>
      <c r="D133" s="94"/>
      <c r="E133" s="99"/>
      <c r="F133" s="99"/>
      <c r="G133" s="96"/>
      <c r="H133" s="96">
        <f t="shared" ref="H133" si="19">E133*G133</f>
        <v>0</v>
      </c>
      <c r="I133" s="107"/>
      <c r="J133" s="172"/>
      <c r="K133" s="102"/>
    </row>
    <row r="134" spans="1:11" s="90" customFormat="1" x14ac:dyDescent="0.25">
      <c r="A134" s="91"/>
      <c r="B134" s="104"/>
      <c r="C134" s="93"/>
      <c r="D134" s="94"/>
      <c r="E134" s="99"/>
      <c r="F134" s="99"/>
      <c r="G134" s="96"/>
      <c r="H134" s="96"/>
      <c r="I134" s="107"/>
      <c r="J134" s="172"/>
      <c r="K134" s="94"/>
    </row>
    <row r="135" spans="1:11" s="90" customFormat="1" x14ac:dyDescent="0.25">
      <c r="A135" s="91"/>
      <c r="B135" s="98" t="s">
        <v>469</v>
      </c>
      <c r="C135" s="93"/>
      <c r="D135" s="94"/>
      <c r="E135" s="99"/>
      <c r="F135" s="99"/>
      <c r="G135" s="96"/>
      <c r="H135" s="96"/>
      <c r="I135" s="107"/>
      <c r="J135" s="172"/>
      <c r="K135" s="94"/>
    </row>
    <row r="136" spans="1:11" s="90" customFormat="1" x14ac:dyDescent="0.25">
      <c r="A136" s="91"/>
      <c r="B136" s="98" t="s">
        <v>470</v>
      </c>
      <c r="C136" s="93" t="s">
        <v>192</v>
      </c>
      <c r="D136" s="94"/>
      <c r="E136" s="99">
        <v>2</v>
      </c>
      <c r="F136" s="99"/>
      <c r="G136" s="96"/>
      <c r="H136" s="96"/>
      <c r="I136" s="107"/>
      <c r="J136" s="172"/>
      <c r="K136" s="94"/>
    </row>
    <row r="137" spans="1:11" s="90" customFormat="1" x14ac:dyDescent="0.25">
      <c r="A137" s="91"/>
      <c r="B137" s="98" t="s">
        <v>471</v>
      </c>
      <c r="C137" s="93"/>
      <c r="D137" s="94"/>
      <c r="E137" s="99"/>
      <c r="F137" s="99"/>
      <c r="G137" s="96"/>
      <c r="H137" s="96"/>
      <c r="I137" s="107"/>
      <c r="J137" s="172"/>
      <c r="K137" s="94"/>
    </row>
    <row r="138" spans="1:11" s="90" customFormat="1" x14ac:dyDescent="0.25">
      <c r="A138" s="91"/>
      <c r="B138" s="98" t="s">
        <v>472</v>
      </c>
      <c r="C138" s="93" t="s">
        <v>192</v>
      </c>
      <c r="D138" s="94"/>
      <c r="E138" s="99">
        <v>1</v>
      </c>
      <c r="F138" s="99"/>
      <c r="G138" s="96"/>
      <c r="H138" s="96"/>
      <c r="I138" s="107"/>
      <c r="J138" s="172"/>
      <c r="K138" s="94"/>
    </row>
    <row r="139" spans="1:11" s="90" customFormat="1" x14ac:dyDescent="0.25">
      <c r="A139" s="91"/>
      <c r="B139" s="98" t="s">
        <v>471</v>
      </c>
      <c r="C139" s="93"/>
      <c r="D139" s="94"/>
      <c r="E139" s="99"/>
      <c r="F139" s="99"/>
      <c r="G139" s="96"/>
      <c r="H139" s="96"/>
      <c r="I139" s="107"/>
      <c r="J139" s="172"/>
      <c r="K139" s="94"/>
    </row>
    <row r="140" spans="1:11" s="90" customFormat="1" x14ac:dyDescent="0.25">
      <c r="A140" s="91"/>
      <c r="B140" s="98" t="s">
        <v>473</v>
      </c>
      <c r="C140" s="93" t="s">
        <v>84</v>
      </c>
      <c r="D140" s="94"/>
      <c r="E140" s="99">
        <v>1</v>
      </c>
      <c r="F140" s="99"/>
      <c r="G140" s="96"/>
      <c r="H140" s="96"/>
      <c r="I140" s="107"/>
      <c r="J140" s="172"/>
      <c r="K140" s="94"/>
    </row>
    <row r="141" spans="1:11" s="90" customFormat="1" x14ac:dyDescent="0.25">
      <c r="A141" s="91"/>
      <c r="B141" s="98" t="s">
        <v>471</v>
      </c>
      <c r="C141" s="93"/>
      <c r="D141" s="94"/>
      <c r="E141" s="99"/>
      <c r="F141" s="99"/>
      <c r="G141" s="96"/>
      <c r="H141" s="96"/>
      <c r="I141" s="107"/>
      <c r="J141" s="172"/>
      <c r="K141" s="94"/>
    </row>
    <row r="142" spans="1:11" s="90" customFormat="1" x14ac:dyDescent="0.25">
      <c r="A142" s="91"/>
      <c r="B142" s="98" t="s">
        <v>474</v>
      </c>
      <c r="C142" s="93" t="s">
        <v>84</v>
      </c>
      <c r="D142" s="94"/>
      <c r="E142" s="99">
        <v>1</v>
      </c>
      <c r="F142" s="99"/>
      <c r="G142" s="96"/>
      <c r="H142" s="96"/>
      <c r="I142" s="107"/>
      <c r="J142" s="172"/>
      <c r="K142" s="94"/>
    </row>
    <row r="143" spans="1:11" s="90" customFormat="1" x14ac:dyDescent="0.25">
      <c r="A143" s="91"/>
      <c r="B143" s="98"/>
      <c r="C143" s="93"/>
      <c r="D143" s="94"/>
      <c r="E143" s="99"/>
      <c r="F143" s="99"/>
      <c r="G143" s="96"/>
      <c r="H143" s="96"/>
      <c r="I143" s="107"/>
      <c r="J143" s="172"/>
      <c r="K143" s="94"/>
    </row>
    <row r="144" spans="1:11" s="90" customFormat="1" x14ac:dyDescent="0.25">
      <c r="A144" s="91"/>
      <c r="B144" s="98" t="s">
        <v>475</v>
      </c>
      <c r="C144" s="93" t="s">
        <v>192</v>
      </c>
      <c r="D144" s="94"/>
      <c r="E144" s="99">
        <v>1</v>
      </c>
      <c r="F144" s="99"/>
      <c r="G144" s="96"/>
      <c r="H144" s="96"/>
      <c r="I144" s="107"/>
      <c r="J144" s="172"/>
      <c r="K144" s="94"/>
    </row>
    <row r="145" spans="1:11" s="90" customFormat="1" x14ac:dyDescent="0.25">
      <c r="A145" s="91"/>
      <c r="B145" s="98"/>
      <c r="C145" s="93"/>
      <c r="D145" s="94"/>
      <c r="E145" s="99"/>
      <c r="F145" s="99"/>
      <c r="G145" s="96"/>
      <c r="H145" s="96"/>
      <c r="I145" s="107"/>
      <c r="J145" s="172"/>
      <c r="K145" s="94"/>
    </row>
    <row r="146" spans="1:11" s="90" customFormat="1" ht="25.5" x14ac:dyDescent="0.25">
      <c r="A146" s="91"/>
      <c r="B146" s="98" t="s">
        <v>476</v>
      </c>
      <c r="C146" s="93" t="s">
        <v>84</v>
      </c>
      <c r="D146" s="94"/>
      <c r="E146" s="99">
        <v>1</v>
      </c>
      <c r="F146" s="99"/>
      <c r="G146" s="96"/>
      <c r="H146" s="96"/>
      <c r="I146" s="107"/>
      <c r="J146" s="172"/>
      <c r="K146" s="94"/>
    </row>
    <row r="147" spans="1:11" s="90" customFormat="1" x14ac:dyDescent="0.25">
      <c r="A147" s="91"/>
      <c r="B147" s="98"/>
      <c r="C147" s="93"/>
      <c r="D147" s="94"/>
      <c r="E147" s="99"/>
      <c r="F147" s="99"/>
      <c r="G147" s="96"/>
      <c r="H147" s="96"/>
      <c r="I147" s="107"/>
      <c r="J147" s="172"/>
      <c r="K147" s="94"/>
    </row>
    <row r="148" spans="1:11" s="90" customFormat="1" x14ac:dyDescent="0.25">
      <c r="A148" s="91"/>
      <c r="B148" s="98" t="s">
        <v>477</v>
      </c>
      <c r="C148" s="93" t="s">
        <v>192</v>
      </c>
      <c r="D148" s="94"/>
      <c r="E148" s="99">
        <v>1</v>
      </c>
      <c r="F148" s="99"/>
      <c r="G148" s="96"/>
      <c r="H148" s="96"/>
      <c r="I148" s="107"/>
      <c r="J148" s="172"/>
      <c r="K148" s="94"/>
    </row>
    <row r="149" spans="1:11" s="90" customFormat="1" x14ac:dyDescent="0.25">
      <c r="A149" s="91"/>
      <c r="B149" s="104"/>
      <c r="C149" s="93"/>
      <c r="D149" s="94"/>
      <c r="E149" s="99"/>
      <c r="F149" s="99"/>
      <c r="G149" s="96"/>
      <c r="H149" s="96"/>
      <c r="I149" s="107"/>
      <c r="J149" s="172"/>
      <c r="K149" s="94"/>
    </row>
    <row r="150" spans="1:11" s="90" customFormat="1" x14ac:dyDescent="0.25">
      <c r="A150" s="91" t="s">
        <v>478</v>
      </c>
      <c r="B150" s="104" t="s">
        <v>479</v>
      </c>
      <c r="C150" s="93" t="s">
        <v>192</v>
      </c>
      <c r="D150" s="94"/>
      <c r="E150" s="99"/>
      <c r="F150" s="99"/>
      <c r="G150" s="96"/>
      <c r="H150" s="96">
        <f t="shared" ref="H150" si="20">G150*E150</f>
        <v>0</v>
      </c>
      <c r="I150" s="107"/>
      <c r="J150" s="172"/>
      <c r="K150" s="102"/>
    </row>
    <row r="151" spans="1:11" s="90" customFormat="1" x14ac:dyDescent="0.25">
      <c r="A151" s="91"/>
      <c r="B151" s="104"/>
      <c r="C151" s="93"/>
      <c r="D151" s="94"/>
      <c r="E151" s="99"/>
      <c r="F151" s="99"/>
      <c r="G151" s="96"/>
      <c r="H151" s="96"/>
      <c r="I151" s="107"/>
      <c r="J151" s="172"/>
      <c r="K151" s="94"/>
    </row>
    <row r="152" spans="1:11" s="90" customFormat="1" ht="25.5" x14ac:dyDescent="0.25">
      <c r="A152" s="91"/>
      <c r="B152" s="98" t="s">
        <v>480</v>
      </c>
      <c r="C152" s="93" t="s">
        <v>84</v>
      </c>
      <c r="D152" s="94"/>
      <c r="E152" s="99">
        <v>1</v>
      </c>
      <c r="F152" s="99"/>
      <c r="G152" s="96"/>
      <c r="H152" s="96"/>
      <c r="I152" s="107"/>
      <c r="J152" s="172"/>
      <c r="K152" s="94"/>
    </row>
    <row r="153" spans="1:11" s="90" customFormat="1" x14ac:dyDescent="0.25">
      <c r="A153" s="91"/>
      <c r="B153" s="104"/>
      <c r="C153" s="93"/>
      <c r="D153" s="94"/>
      <c r="E153" s="99"/>
      <c r="F153" s="99"/>
      <c r="G153" s="96"/>
      <c r="H153" s="96"/>
      <c r="I153" s="107"/>
      <c r="J153" s="172"/>
      <c r="K153" s="94"/>
    </row>
    <row r="154" spans="1:11" s="90" customFormat="1" x14ac:dyDescent="0.25">
      <c r="A154" s="91" t="s">
        <v>481</v>
      </c>
      <c r="B154" s="104" t="s">
        <v>482</v>
      </c>
      <c r="C154" s="93"/>
      <c r="D154" s="94"/>
      <c r="E154" s="99"/>
      <c r="F154" s="99"/>
      <c r="G154" s="96"/>
      <c r="H154" s="96">
        <f t="shared" ref="H154" si="21">E154*G154</f>
        <v>0</v>
      </c>
      <c r="I154" s="107"/>
      <c r="J154" s="172"/>
      <c r="K154" s="102"/>
    </row>
    <row r="155" spans="1:11" s="90" customFormat="1" x14ac:dyDescent="0.25">
      <c r="A155" s="91"/>
      <c r="B155" s="104"/>
      <c r="C155" s="93"/>
      <c r="D155" s="94"/>
      <c r="E155" s="99"/>
      <c r="F155" s="99"/>
      <c r="G155" s="96"/>
      <c r="H155" s="96"/>
      <c r="I155" s="107"/>
      <c r="J155" s="172"/>
      <c r="K155" s="94"/>
    </row>
    <row r="156" spans="1:11" s="90" customFormat="1" x14ac:dyDescent="0.25">
      <c r="A156" s="91"/>
      <c r="B156" s="98" t="s">
        <v>483</v>
      </c>
      <c r="C156" s="93"/>
      <c r="D156" s="94"/>
      <c r="E156" s="99"/>
      <c r="F156" s="99"/>
      <c r="G156" s="96"/>
      <c r="H156" s="96"/>
      <c r="I156" s="107"/>
      <c r="J156" s="172"/>
      <c r="K156" s="94"/>
    </row>
    <row r="157" spans="1:11" s="90" customFormat="1" x14ac:dyDescent="0.25">
      <c r="A157" s="91"/>
      <c r="B157" s="98" t="s">
        <v>484</v>
      </c>
      <c r="C157" s="93"/>
      <c r="D157" s="94"/>
      <c r="E157" s="99"/>
      <c r="F157" s="99"/>
      <c r="G157" s="96"/>
      <c r="H157" s="96"/>
      <c r="I157" s="107"/>
      <c r="J157" s="172"/>
      <c r="K157" s="94"/>
    </row>
    <row r="158" spans="1:11" s="90" customFormat="1" x14ac:dyDescent="0.25">
      <c r="A158" s="91"/>
      <c r="B158" s="98" t="s">
        <v>485</v>
      </c>
      <c r="C158" s="93" t="s">
        <v>84</v>
      </c>
      <c r="D158" s="94"/>
      <c r="E158" s="99">
        <v>1</v>
      </c>
      <c r="F158" s="99"/>
      <c r="G158" s="96"/>
      <c r="H158" s="96"/>
      <c r="I158" s="107"/>
      <c r="J158" s="172"/>
      <c r="K158" s="94"/>
    </row>
    <row r="159" spans="1:11" s="90" customFormat="1" x14ac:dyDescent="0.25">
      <c r="A159" s="91"/>
      <c r="B159" s="98" t="s">
        <v>486</v>
      </c>
      <c r="C159" s="93" t="s">
        <v>84</v>
      </c>
      <c r="D159" s="94"/>
      <c r="E159" s="99">
        <v>1</v>
      </c>
      <c r="F159" s="99"/>
      <c r="G159" s="96"/>
      <c r="H159" s="96"/>
      <c r="I159" s="107"/>
      <c r="J159" s="172"/>
      <c r="K159" s="94"/>
    </row>
    <row r="160" spans="1:11" s="90" customFormat="1" x14ac:dyDescent="0.25">
      <c r="A160" s="91"/>
      <c r="B160" s="98" t="s">
        <v>487</v>
      </c>
      <c r="C160" s="93" t="s">
        <v>84</v>
      </c>
      <c r="D160" s="94"/>
      <c r="E160" s="99">
        <v>1</v>
      </c>
      <c r="F160" s="99"/>
      <c r="G160" s="96"/>
      <c r="H160" s="96"/>
      <c r="I160" s="107"/>
      <c r="J160" s="172"/>
      <c r="K160" s="94"/>
    </row>
    <row r="161" spans="1:11" s="90" customFormat="1" x14ac:dyDescent="0.25">
      <c r="A161" s="91"/>
      <c r="B161" s="98" t="s">
        <v>488</v>
      </c>
      <c r="C161" s="93"/>
      <c r="D161" s="94"/>
      <c r="E161" s="99"/>
      <c r="F161" s="99"/>
      <c r="G161" s="96"/>
      <c r="H161" s="96"/>
      <c r="I161" s="107"/>
      <c r="J161" s="172"/>
      <c r="K161" s="94"/>
    </row>
    <row r="162" spans="1:11" s="90" customFormat="1" x14ac:dyDescent="0.25">
      <c r="A162" s="91"/>
      <c r="B162" s="98" t="s">
        <v>489</v>
      </c>
      <c r="C162" s="93"/>
      <c r="D162" s="94"/>
      <c r="E162" s="99"/>
      <c r="F162" s="99"/>
      <c r="G162" s="96"/>
      <c r="H162" s="96"/>
      <c r="I162" s="107"/>
      <c r="J162" s="172"/>
      <c r="K162" s="94"/>
    </row>
    <row r="163" spans="1:11" s="90" customFormat="1" x14ac:dyDescent="0.25">
      <c r="A163" s="91"/>
      <c r="B163" s="98" t="s">
        <v>490</v>
      </c>
      <c r="C163" s="93"/>
      <c r="D163" s="94"/>
      <c r="E163" s="99"/>
      <c r="F163" s="99"/>
      <c r="G163" s="96"/>
      <c r="H163" s="96"/>
      <c r="I163" s="107"/>
      <c r="J163" s="172"/>
      <c r="K163" s="94"/>
    </row>
    <row r="164" spans="1:11" s="90" customFormat="1" x14ac:dyDescent="0.25">
      <c r="A164" s="91"/>
      <c r="B164" s="98" t="s">
        <v>491</v>
      </c>
      <c r="C164" s="93"/>
      <c r="D164" s="94"/>
      <c r="E164" s="99"/>
      <c r="F164" s="99"/>
      <c r="G164" s="96"/>
      <c r="H164" s="96"/>
      <c r="I164" s="107"/>
      <c r="J164" s="172"/>
      <c r="K164" s="94"/>
    </row>
    <row r="165" spans="1:11" s="90" customFormat="1" x14ac:dyDescent="0.25">
      <c r="A165" s="91"/>
      <c r="B165" s="98" t="s">
        <v>492</v>
      </c>
      <c r="C165" s="93" t="s">
        <v>192</v>
      </c>
      <c r="D165" s="94"/>
      <c r="E165" s="99">
        <v>6</v>
      </c>
      <c r="F165" s="99"/>
      <c r="G165" s="96"/>
      <c r="H165" s="96"/>
      <c r="I165" s="107"/>
      <c r="J165" s="172"/>
      <c r="K165" s="94"/>
    </row>
    <row r="166" spans="1:11" s="90" customFormat="1" x14ac:dyDescent="0.25">
      <c r="A166" s="91"/>
      <c r="B166" s="98" t="s">
        <v>493</v>
      </c>
      <c r="C166" s="93" t="s">
        <v>84</v>
      </c>
      <c r="D166" s="94"/>
      <c r="E166" s="99">
        <v>2</v>
      </c>
      <c r="F166" s="99"/>
      <c r="G166" s="96"/>
      <c r="H166" s="96"/>
      <c r="I166" s="107"/>
      <c r="J166" s="172"/>
      <c r="K166" s="94"/>
    </row>
    <row r="167" spans="1:11" s="90" customFormat="1" x14ac:dyDescent="0.25">
      <c r="A167" s="91"/>
      <c r="B167" s="98" t="s">
        <v>494</v>
      </c>
      <c r="C167" s="93" t="s">
        <v>84</v>
      </c>
      <c r="D167" s="94"/>
      <c r="E167" s="99">
        <v>2</v>
      </c>
      <c r="F167" s="99"/>
      <c r="G167" s="96"/>
      <c r="H167" s="96"/>
      <c r="I167" s="107"/>
      <c r="J167" s="172"/>
      <c r="K167" s="94"/>
    </row>
    <row r="168" spans="1:11" s="90" customFormat="1" x14ac:dyDescent="0.25">
      <c r="A168" s="91"/>
      <c r="B168" s="98" t="s">
        <v>495</v>
      </c>
      <c r="C168" s="93" t="s">
        <v>84</v>
      </c>
      <c r="D168" s="94"/>
      <c r="E168" s="99">
        <v>2</v>
      </c>
      <c r="F168" s="99"/>
      <c r="G168" s="96"/>
      <c r="H168" s="96"/>
      <c r="I168" s="107"/>
      <c r="J168" s="172"/>
      <c r="K168" s="94"/>
    </row>
    <row r="169" spans="1:11" s="90" customFormat="1" x14ac:dyDescent="0.25">
      <c r="A169" s="91"/>
      <c r="B169" s="98" t="s">
        <v>266</v>
      </c>
      <c r="C169" s="93" t="s">
        <v>84</v>
      </c>
      <c r="D169" s="94"/>
      <c r="E169" s="99">
        <v>6</v>
      </c>
      <c r="F169" s="99"/>
      <c r="G169" s="96"/>
      <c r="H169" s="96"/>
      <c r="I169" s="107"/>
      <c r="J169" s="172"/>
      <c r="K169" s="94"/>
    </row>
    <row r="170" spans="1:11" s="90" customFormat="1" x14ac:dyDescent="0.25">
      <c r="A170" s="91"/>
      <c r="B170" s="98"/>
      <c r="C170" s="93"/>
      <c r="D170" s="94"/>
      <c r="E170" s="99"/>
      <c r="F170" s="99"/>
      <c r="G170" s="96"/>
      <c r="H170" s="96"/>
      <c r="I170" s="107"/>
      <c r="J170" s="172"/>
      <c r="K170" s="94"/>
    </row>
    <row r="171" spans="1:11" s="90" customFormat="1" x14ac:dyDescent="0.25">
      <c r="A171" s="91"/>
      <c r="B171" s="98" t="s">
        <v>496</v>
      </c>
      <c r="C171" s="93" t="s">
        <v>84</v>
      </c>
      <c r="D171" s="94"/>
      <c r="E171" s="99">
        <v>1</v>
      </c>
      <c r="F171" s="99"/>
      <c r="G171" s="96"/>
      <c r="H171" s="96"/>
      <c r="I171" s="107"/>
      <c r="J171" s="172"/>
      <c r="K171" s="94"/>
    </row>
    <row r="172" spans="1:11" s="90" customFormat="1" x14ac:dyDescent="0.25">
      <c r="A172" s="91"/>
      <c r="B172" s="98" t="s">
        <v>497</v>
      </c>
      <c r="C172" s="93"/>
      <c r="D172" s="94"/>
      <c r="E172" s="99"/>
      <c r="F172" s="99"/>
      <c r="G172" s="96"/>
      <c r="H172" s="96"/>
      <c r="I172" s="107"/>
      <c r="J172" s="172"/>
      <c r="K172" s="94"/>
    </row>
    <row r="173" spans="1:11" s="90" customFormat="1" x14ac:dyDescent="0.25">
      <c r="A173" s="91"/>
      <c r="B173" s="98" t="s">
        <v>498</v>
      </c>
      <c r="C173" s="93"/>
      <c r="D173" s="94"/>
      <c r="E173" s="99"/>
      <c r="F173" s="99"/>
      <c r="G173" s="96"/>
      <c r="H173" s="96">
        <f t="shared" ref="H173" si="22">G173*E173</f>
        <v>0</v>
      </c>
      <c r="I173" s="107"/>
      <c r="J173" s="172"/>
      <c r="K173" s="102"/>
    </row>
    <row r="174" spans="1:11" s="90" customFormat="1" x14ac:dyDescent="0.25">
      <c r="A174" s="91"/>
      <c r="B174" s="98" t="s">
        <v>499</v>
      </c>
      <c r="C174" s="93"/>
      <c r="D174" s="94"/>
      <c r="E174" s="99"/>
      <c r="F174" s="99"/>
      <c r="G174" s="96"/>
      <c r="H174" s="96"/>
      <c r="I174" s="107"/>
      <c r="J174" s="172"/>
      <c r="K174" s="94"/>
    </row>
    <row r="175" spans="1:11" s="90" customFormat="1" x14ac:dyDescent="0.25">
      <c r="A175" s="91"/>
      <c r="B175" s="98"/>
      <c r="C175" s="93"/>
      <c r="D175" s="94"/>
      <c r="E175" s="99"/>
      <c r="F175" s="99"/>
      <c r="G175" s="96"/>
      <c r="H175" s="96"/>
      <c r="I175" s="107"/>
      <c r="J175" s="172"/>
      <c r="K175" s="94"/>
    </row>
    <row r="176" spans="1:11" s="90" customFormat="1" x14ac:dyDescent="0.25">
      <c r="A176" s="91"/>
      <c r="B176" s="98" t="s">
        <v>500</v>
      </c>
      <c r="C176" s="93" t="s">
        <v>84</v>
      </c>
      <c r="D176" s="94"/>
      <c r="E176" s="99">
        <v>1</v>
      </c>
      <c r="F176" s="99"/>
      <c r="G176" s="96"/>
      <c r="H176" s="96"/>
      <c r="I176" s="107"/>
      <c r="J176" s="172"/>
      <c r="K176" s="94"/>
    </row>
    <row r="177" spans="1:11" s="90" customFormat="1" x14ac:dyDescent="0.25">
      <c r="A177" s="91"/>
      <c r="B177" s="98" t="s">
        <v>497</v>
      </c>
      <c r="C177" s="93"/>
      <c r="D177" s="94"/>
      <c r="E177" s="99"/>
      <c r="F177" s="99"/>
      <c r="G177" s="96"/>
      <c r="H177" s="96"/>
      <c r="I177" s="107"/>
      <c r="J177" s="172"/>
      <c r="K177" s="94"/>
    </row>
    <row r="178" spans="1:11" s="90" customFormat="1" x14ac:dyDescent="0.25">
      <c r="A178" s="91"/>
      <c r="B178" s="98" t="s">
        <v>498</v>
      </c>
      <c r="C178" s="93"/>
      <c r="D178" s="94"/>
      <c r="E178" s="99"/>
      <c r="F178" s="99"/>
      <c r="G178" s="96"/>
      <c r="H178" s="96">
        <f t="shared" ref="H178" si="23">G178*E178</f>
        <v>0</v>
      </c>
      <c r="I178" s="107"/>
      <c r="J178" s="172"/>
      <c r="K178" s="102"/>
    </row>
    <row r="179" spans="1:11" s="90" customFormat="1" x14ac:dyDescent="0.25">
      <c r="A179" s="91"/>
      <c r="B179" s="98" t="s">
        <v>499</v>
      </c>
      <c r="C179" s="93"/>
      <c r="D179" s="94"/>
      <c r="E179" s="99"/>
      <c r="F179" s="99"/>
      <c r="G179" s="96"/>
      <c r="H179" s="96"/>
      <c r="I179" s="107"/>
      <c r="J179" s="172"/>
      <c r="K179" s="94"/>
    </row>
    <row r="180" spans="1:11" s="90" customFormat="1" x14ac:dyDescent="0.25">
      <c r="A180" s="91"/>
      <c r="B180" s="98"/>
      <c r="C180" s="93"/>
      <c r="D180" s="94"/>
      <c r="E180" s="99"/>
      <c r="F180" s="99"/>
      <c r="G180" s="96"/>
      <c r="H180" s="96"/>
      <c r="I180" s="107"/>
      <c r="J180" s="172"/>
      <c r="K180" s="94"/>
    </row>
    <row r="181" spans="1:11" s="90" customFormat="1" x14ac:dyDescent="0.25">
      <c r="A181" s="91"/>
      <c r="B181" s="98" t="s">
        <v>501</v>
      </c>
      <c r="C181" s="93" t="s">
        <v>84</v>
      </c>
      <c r="D181" s="94"/>
      <c r="E181" s="99">
        <v>2</v>
      </c>
      <c r="F181" s="99"/>
      <c r="G181" s="96"/>
      <c r="H181" s="96"/>
      <c r="I181" s="107"/>
      <c r="J181" s="172"/>
      <c r="K181" s="94"/>
    </row>
    <row r="182" spans="1:11" s="90" customFormat="1" x14ac:dyDescent="0.25">
      <c r="A182" s="91"/>
      <c r="B182" s="98"/>
      <c r="C182" s="93"/>
      <c r="D182" s="94"/>
      <c r="E182" s="99"/>
      <c r="F182" s="99"/>
      <c r="G182" s="96"/>
      <c r="H182" s="96"/>
      <c r="I182" s="107"/>
      <c r="J182" s="172"/>
      <c r="K182" s="94"/>
    </row>
    <row r="183" spans="1:11" s="90" customFormat="1" x14ac:dyDescent="0.25">
      <c r="A183" s="91"/>
      <c r="B183" s="98" t="s">
        <v>502</v>
      </c>
      <c r="C183" s="93"/>
      <c r="D183" s="94"/>
      <c r="E183" s="99"/>
      <c r="F183" s="99"/>
      <c r="G183" s="96"/>
      <c r="H183" s="96"/>
      <c r="I183" s="107"/>
      <c r="J183" s="172"/>
      <c r="K183" s="94"/>
    </row>
    <row r="184" spans="1:11" s="90" customFormat="1" x14ac:dyDescent="0.25">
      <c r="A184" s="91"/>
      <c r="B184" s="98" t="s">
        <v>503</v>
      </c>
      <c r="C184" s="93" t="s">
        <v>84</v>
      </c>
      <c r="D184" s="94"/>
      <c r="E184" s="99">
        <v>1</v>
      </c>
      <c r="F184" s="99"/>
      <c r="G184" s="96"/>
      <c r="H184" s="96"/>
      <c r="I184" s="107"/>
      <c r="J184" s="172"/>
      <c r="K184" s="94"/>
    </row>
    <row r="185" spans="1:11" s="90" customFormat="1" x14ac:dyDescent="0.25">
      <c r="A185" s="91"/>
      <c r="B185" s="98" t="s">
        <v>504</v>
      </c>
      <c r="C185" s="93" t="s">
        <v>84</v>
      </c>
      <c r="D185" s="94"/>
      <c r="E185" s="99">
        <v>1</v>
      </c>
      <c r="F185" s="99"/>
      <c r="G185" s="96"/>
      <c r="H185" s="96"/>
      <c r="I185" s="107"/>
      <c r="J185" s="172"/>
      <c r="K185" s="94"/>
    </row>
    <row r="186" spans="1:11" s="90" customFormat="1" x14ac:dyDescent="0.25">
      <c r="A186" s="91"/>
      <c r="B186" s="98" t="s">
        <v>505</v>
      </c>
      <c r="C186" s="93"/>
      <c r="D186" s="94"/>
      <c r="E186" s="99"/>
      <c r="F186" s="99"/>
      <c r="G186" s="96"/>
      <c r="H186" s="96"/>
      <c r="I186" s="107"/>
      <c r="J186" s="172"/>
      <c r="K186" s="94"/>
    </row>
    <row r="187" spans="1:11" s="90" customFormat="1" x14ac:dyDescent="0.25">
      <c r="A187" s="91"/>
      <c r="B187" s="98" t="s">
        <v>503</v>
      </c>
      <c r="C187" s="93" t="s">
        <v>84</v>
      </c>
      <c r="D187" s="94"/>
      <c r="E187" s="99">
        <v>1</v>
      </c>
      <c r="F187" s="99"/>
      <c r="G187" s="96"/>
      <c r="H187" s="96"/>
      <c r="I187" s="107"/>
      <c r="J187" s="172"/>
      <c r="K187" s="94"/>
    </row>
    <row r="188" spans="1:11" s="90" customFormat="1" x14ac:dyDescent="0.25">
      <c r="A188" s="91"/>
      <c r="B188" s="98" t="s">
        <v>504</v>
      </c>
      <c r="C188" s="93" t="s">
        <v>84</v>
      </c>
      <c r="D188" s="94"/>
      <c r="E188" s="99">
        <v>1</v>
      </c>
      <c r="F188" s="99"/>
      <c r="G188" s="96"/>
      <c r="H188" s="96"/>
      <c r="I188" s="107"/>
      <c r="J188" s="172"/>
      <c r="K188" s="94"/>
    </row>
    <row r="189" spans="1:11" s="90" customFormat="1" x14ac:dyDescent="0.25">
      <c r="A189" s="91"/>
      <c r="B189" s="98" t="s">
        <v>505</v>
      </c>
      <c r="C189" s="93"/>
      <c r="D189" s="94"/>
      <c r="E189" s="99"/>
      <c r="F189" s="99"/>
      <c r="G189" s="96"/>
      <c r="H189" s="96"/>
      <c r="I189" s="107"/>
      <c r="J189" s="172"/>
      <c r="K189" s="94"/>
    </row>
    <row r="190" spans="1:11" s="90" customFormat="1" x14ac:dyDescent="0.25">
      <c r="A190" s="91"/>
      <c r="B190" s="98" t="s">
        <v>506</v>
      </c>
      <c r="C190" s="93" t="s">
        <v>84</v>
      </c>
      <c r="D190" s="94"/>
      <c r="E190" s="99">
        <v>1</v>
      </c>
      <c r="F190" s="99"/>
      <c r="G190" s="96"/>
      <c r="H190" s="96"/>
      <c r="I190" s="107"/>
      <c r="J190" s="172"/>
      <c r="K190" s="94"/>
    </row>
    <row r="191" spans="1:11" s="90" customFormat="1" x14ac:dyDescent="0.25">
      <c r="A191" s="91"/>
      <c r="B191" s="98" t="s">
        <v>504</v>
      </c>
      <c r="C191" s="93" t="s">
        <v>84</v>
      </c>
      <c r="D191" s="94"/>
      <c r="E191" s="99">
        <v>1</v>
      </c>
      <c r="F191" s="99"/>
      <c r="G191" s="96"/>
      <c r="H191" s="96"/>
      <c r="I191" s="107"/>
      <c r="J191" s="172"/>
      <c r="K191" s="94"/>
    </row>
    <row r="192" spans="1:11" s="90" customFormat="1" x14ac:dyDescent="0.25">
      <c r="A192" s="91"/>
      <c r="B192" s="98" t="s">
        <v>507</v>
      </c>
      <c r="C192" s="93" t="s">
        <v>84</v>
      </c>
      <c r="D192" s="94"/>
      <c r="E192" s="99">
        <v>1</v>
      </c>
      <c r="F192" s="99"/>
      <c r="G192" s="96"/>
      <c r="H192" s="96"/>
      <c r="I192" s="107"/>
      <c r="J192" s="172"/>
      <c r="K192" s="94"/>
    </row>
    <row r="193" spans="1:11" s="90" customFormat="1" x14ac:dyDescent="0.25">
      <c r="A193" s="91"/>
      <c r="B193" s="98" t="s">
        <v>508</v>
      </c>
      <c r="C193" s="93" t="s">
        <v>84</v>
      </c>
      <c r="D193" s="94"/>
      <c r="E193" s="99">
        <v>2</v>
      </c>
      <c r="F193" s="99"/>
      <c r="G193" s="96"/>
      <c r="H193" s="96"/>
      <c r="I193" s="107"/>
      <c r="J193" s="172"/>
      <c r="K193" s="94"/>
    </row>
    <row r="194" spans="1:11" s="90" customFormat="1" x14ac:dyDescent="0.25">
      <c r="A194" s="91"/>
      <c r="B194" s="98" t="s">
        <v>509</v>
      </c>
      <c r="C194" s="93" t="s">
        <v>84</v>
      </c>
      <c r="D194" s="94"/>
      <c r="E194" s="99">
        <v>2</v>
      </c>
      <c r="F194" s="99"/>
      <c r="G194" s="96"/>
      <c r="H194" s="96"/>
      <c r="I194" s="107"/>
      <c r="J194" s="172"/>
      <c r="K194" s="94"/>
    </row>
    <row r="195" spans="1:11" s="90" customFormat="1" x14ac:dyDescent="0.25">
      <c r="A195" s="91"/>
      <c r="B195" s="98" t="s">
        <v>510</v>
      </c>
      <c r="C195" s="93" t="s">
        <v>84</v>
      </c>
      <c r="D195" s="94"/>
      <c r="E195" s="99">
        <v>2</v>
      </c>
      <c r="F195" s="99"/>
      <c r="G195" s="96"/>
      <c r="H195" s="96"/>
      <c r="I195" s="107"/>
      <c r="J195" s="172"/>
      <c r="K195" s="94"/>
    </row>
    <row r="196" spans="1:11" s="90" customFormat="1" x14ac:dyDescent="0.25">
      <c r="A196" s="91"/>
      <c r="B196" s="98" t="s">
        <v>511</v>
      </c>
      <c r="C196" s="93" t="s">
        <v>192</v>
      </c>
      <c r="D196" s="94"/>
      <c r="E196" s="99">
        <v>2</v>
      </c>
      <c r="F196" s="99"/>
      <c r="G196" s="96"/>
      <c r="H196" s="96"/>
      <c r="I196" s="107"/>
      <c r="J196" s="172"/>
      <c r="K196" s="94"/>
    </row>
    <row r="197" spans="1:11" s="90" customFormat="1" x14ac:dyDescent="0.25">
      <c r="A197" s="91"/>
      <c r="B197" s="98"/>
      <c r="C197" s="93"/>
      <c r="D197" s="94"/>
      <c r="E197" s="99"/>
      <c r="F197" s="99"/>
      <c r="G197" s="96"/>
      <c r="H197" s="96"/>
      <c r="I197" s="107"/>
      <c r="J197" s="172"/>
      <c r="K197" s="94"/>
    </row>
    <row r="198" spans="1:11" s="90" customFormat="1" x14ac:dyDescent="0.25">
      <c r="A198" s="91"/>
      <c r="B198" s="98" t="s">
        <v>512</v>
      </c>
      <c r="C198" s="93"/>
      <c r="D198" s="94"/>
      <c r="E198" s="99"/>
      <c r="F198" s="99"/>
      <c r="G198" s="96"/>
      <c r="H198" s="96"/>
      <c r="I198" s="107"/>
      <c r="J198" s="172"/>
      <c r="K198" s="94"/>
    </row>
    <row r="199" spans="1:11" s="90" customFormat="1" x14ac:dyDescent="0.25">
      <c r="A199" s="91"/>
      <c r="B199" s="98" t="s">
        <v>513</v>
      </c>
      <c r="C199" s="93" t="s">
        <v>192</v>
      </c>
      <c r="D199" s="94"/>
      <c r="E199" s="99">
        <v>1</v>
      </c>
      <c r="F199" s="99"/>
      <c r="G199" s="96"/>
      <c r="H199" s="96"/>
      <c r="I199" s="107"/>
      <c r="J199" s="172"/>
      <c r="K199" s="94"/>
    </row>
    <row r="200" spans="1:11" s="90" customFormat="1" x14ac:dyDescent="0.25">
      <c r="A200" s="91"/>
      <c r="B200" s="98" t="s">
        <v>459</v>
      </c>
      <c r="C200" s="93"/>
      <c r="D200" s="94"/>
      <c r="E200" s="99"/>
      <c r="F200" s="99"/>
      <c r="G200" s="96"/>
      <c r="H200" s="96"/>
      <c r="I200" s="107"/>
      <c r="J200" s="172"/>
      <c r="K200" s="94"/>
    </row>
    <row r="201" spans="1:11" s="90" customFormat="1" x14ac:dyDescent="0.25">
      <c r="A201" s="91"/>
      <c r="B201" s="98" t="s">
        <v>460</v>
      </c>
      <c r="C201" s="93"/>
      <c r="D201" s="94"/>
      <c r="E201" s="99"/>
      <c r="F201" s="99"/>
      <c r="G201" s="96"/>
      <c r="H201" s="96"/>
      <c r="I201" s="107"/>
      <c r="J201" s="172"/>
      <c r="K201" s="94"/>
    </row>
    <row r="202" spans="1:11" s="90" customFormat="1" x14ac:dyDescent="0.25">
      <c r="A202" s="91"/>
      <c r="B202" s="98" t="s">
        <v>514</v>
      </c>
      <c r="C202" s="93"/>
      <c r="D202" s="94"/>
      <c r="E202" s="99"/>
      <c r="F202" s="99"/>
      <c r="G202" s="96"/>
      <c r="H202" s="96"/>
      <c r="I202" s="107"/>
      <c r="J202" s="172"/>
      <c r="K202" s="94"/>
    </row>
    <row r="203" spans="1:11" s="90" customFormat="1" x14ac:dyDescent="0.25">
      <c r="A203" s="91"/>
      <c r="B203" s="98" t="s">
        <v>515</v>
      </c>
      <c r="C203" s="93" t="s">
        <v>192</v>
      </c>
      <c r="D203" s="94"/>
      <c r="E203" s="99">
        <v>1</v>
      </c>
      <c r="F203" s="99"/>
      <c r="G203" s="96"/>
      <c r="H203" s="96"/>
      <c r="I203" s="107"/>
      <c r="J203" s="172"/>
      <c r="K203" s="94"/>
    </row>
    <row r="204" spans="1:11" s="90" customFormat="1" x14ac:dyDescent="0.25">
      <c r="A204" s="91"/>
      <c r="B204" s="98" t="s">
        <v>516</v>
      </c>
      <c r="C204" s="93" t="s">
        <v>192</v>
      </c>
      <c r="D204" s="94"/>
      <c r="E204" s="99">
        <v>4</v>
      </c>
      <c r="F204" s="99"/>
      <c r="G204" s="96"/>
      <c r="H204" s="96"/>
      <c r="I204" s="107"/>
      <c r="J204" s="172"/>
      <c r="K204" s="94"/>
    </row>
    <row r="205" spans="1:11" s="90" customFormat="1" x14ac:dyDescent="0.25">
      <c r="A205" s="91"/>
      <c r="B205" s="98" t="s">
        <v>517</v>
      </c>
      <c r="C205" s="93" t="s">
        <v>192</v>
      </c>
      <c r="D205" s="94"/>
      <c r="E205" s="99">
        <v>1</v>
      </c>
      <c r="F205" s="99"/>
      <c r="G205" s="96"/>
      <c r="H205" s="96"/>
      <c r="I205" s="107"/>
      <c r="J205" s="172"/>
      <c r="K205" s="94"/>
    </row>
    <row r="206" spans="1:11" s="90" customFormat="1" x14ac:dyDescent="0.25">
      <c r="A206" s="91"/>
      <c r="B206" s="98" t="s">
        <v>518</v>
      </c>
      <c r="C206" s="93" t="s">
        <v>192</v>
      </c>
      <c r="D206" s="94"/>
      <c r="E206" s="99">
        <v>2</v>
      </c>
      <c r="F206" s="99"/>
      <c r="G206" s="96"/>
      <c r="H206" s="96"/>
      <c r="I206" s="107"/>
      <c r="J206" s="172"/>
      <c r="K206" s="94"/>
    </row>
    <row r="207" spans="1:11" s="90" customFormat="1" x14ac:dyDescent="0.25">
      <c r="A207" s="91"/>
      <c r="B207" s="98" t="s">
        <v>519</v>
      </c>
      <c r="C207" s="93" t="s">
        <v>192</v>
      </c>
      <c r="D207" s="94"/>
      <c r="E207" s="99">
        <v>2</v>
      </c>
      <c r="F207" s="99"/>
      <c r="G207" s="96"/>
      <c r="H207" s="96"/>
      <c r="I207" s="107"/>
      <c r="J207" s="172"/>
      <c r="K207" s="94"/>
    </row>
    <row r="208" spans="1:11" s="90" customFormat="1" x14ac:dyDescent="0.25">
      <c r="A208" s="91"/>
      <c r="B208" s="98" t="s">
        <v>520</v>
      </c>
      <c r="C208" s="93" t="s">
        <v>192</v>
      </c>
      <c r="D208" s="94"/>
      <c r="E208" s="99">
        <v>1</v>
      </c>
      <c r="F208" s="99"/>
      <c r="G208" s="96"/>
      <c r="H208" s="96"/>
      <c r="I208" s="107"/>
      <c r="J208" s="172"/>
      <c r="K208" s="94"/>
    </row>
    <row r="209" spans="1:11" s="90" customFormat="1" x14ac:dyDescent="0.25">
      <c r="A209" s="91"/>
      <c r="B209" s="98" t="s">
        <v>521</v>
      </c>
      <c r="C209" s="93" t="s">
        <v>192</v>
      </c>
      <c r="D209" s="94"/>
      <c r="E209" s="99">
        <v>1</v>
      </c>
      <c r="F209" s="99"/>
      <c r="G209" s="96"/>
      <c r="H209" s="96"/>
      <c r="I209" s="107"/>
      <c r="J209" s="172"/>
      <c r="K209" s="94"/>
    </row>
    <row r="210" spans="1:11" s="90" customFormat="1" x14ac:dyDescent="0.25">
      <c r="A210" s="91"/>
      <c r="B210" s="98" t="s">
        <v>522</v>
      </c>
      <c r="C210" s="93"/>
      <c r="D210" s="94"/>
      <c r="E210" s="99"/>
      <c r="F210" s="99"/>
      <c r="G210" s="96"/>
      <c r="H210" s="96"/>
      <c r="I210" s="107"/>
      <c r="J210" s="172"/>
      <c r="K210" s="94"/>
    </row>
    <row r="211" spans="1:11" s="90" customFormat="1" x14ac:dyDescent="0.25">
      <c r="A211" s="91"/>
      <c r="B211" s="98" t="s">
        <v>506</v>
      </c>
      <c r="C211" s="93" t="s">
        <v>84</v>
      </c>
      <c r="D211" s="94"/>
      <c r="E211" s="99">
        <v>1</v>
      </c>
      <c r="F211" s="99"/>
      <c r="G211" s="96"/>
      <c r="H211" s="96"/>
      <c r="I211" s="107"/>
      <c r="J211" s="172"/>
      <c r="K211" s="94"/>
    </row>
    <row r="212" spans="1:11" s="90" customFormat="1" x14ac:dyDescent="0.25">
      <c r="A212" s="91"/>
      <c r="B212" s="98" t="s">
        <v>523</v>
      </c>
      <c r="C212" s="93" t="s">
        <v>84</v>
      </c>
      <c r="D212" s="94"/>
      <c r="E212" s="99">
        <v>1</v>
      </c>
      <c r="F212" s="99"/>
      <c r="G212" s="96"/>
      <c r="H212" s="96"/>
      <c r="I212" s="107"/>
      <c r="J212" s="172"/>
      <c r="K212" s="94"/>
    </row>
    <row r="213" spans="1:11" s="90" customFormat="1" x14ac:dyDescent="0.25">
      <c r="A213" s="91"/>
      <c r="B213" s="98" t="s">
        <v>524</v>
      </c>
      <c r="C213" s="93" t="s">
        <v>192</v>
      </c>
      <c r="D213" s="94"/>
      <c r="E213" s="99">
        <v>1</v>
      </c>
      <c r="F213" s="99"/>
      <c r="G213" s="96"/>
      <c r="H213" s="96"/>
      <c r="I213" s="107"/>
      <c r="J213" s="172"/>
      <c r="K213" s="94"/>
    </row>
    <row r="214" spans="1:11" s="90" customFormat="1" x14ac:dyDescent="0.25">
      <c r="A214" s="91"/>
      <c r="B214" s="104"/>
      <c r="C214" s="93"/>
      <c r="D214" s="94"/>
      <c r="E214" s="99"/>
      <c r="F214" s="99"/>
      <c r="G214" s="96"/>
      <c r="H214" s="96"/>
      <c r="I214" s="107"/>
      <c r="J214" s="172"/>
      <c r="K214" s="94"/>
    </row>
    <row r="215" spans="1:11" s="90" customFormat="1" x14ac:dyDescent="0.25">
      <c r="A215" s="91"/>
      <c r="B215" s="98" t="s">
        <v>525</v>
      </c>
      <c r="C215" s="93"/>
      <c r="D215" s="94"/>
      <c r="E215" s="99"/>
      <c r="F215" s="99"/>
      <c r="G215" s="96"/>
      <c r="H215" s="96"/>
      <c r="I215" s="107"/>
      <c r="J215" s="172"/>
      <c r="K215" s="94"/>
    </row>
    <row r="216" spans="1:11" s="90" customFormat="1" x14ac:dyDescent="0.25">
      <c r="A216" s="91"/>
      <c r="B216" s="98" t="s">
        <v>513</v>
      </c>
      <c r="C216" s="93" t="s">
        <v>192</v>
      </c>
      <c r="D216" s="94"/>
      <c r="E216" s="99">
        <v>1</v>
      </c>
      <c r="F216" s="99"/>
      <c r="G216" s="96"/>
      <c r="H216" s="96"/>
      <c r="I216" s="107"/>
      <c r="J216" s="172"/>
      <c r="K216" s="94"/>
    </row>
    <row r="217" spans="1:11" s="90" customFormat="1" x14ac:dyDescent="0.25">
      <c r="A217" s="91"/>
      <c r="B217" s="98" t="s">
        <v>459</v>
      </c>
      <c r="C217" s="93"/>
      <c r="D217" s="94"/>
      <c r="E217" s="99"/>
      <c r="F217" s="99"/>
      <c r="G217" s="96"/>
      <c r="H217" s="96"/>
      <c r="I217" s="107"/>
      <c r="J217" s="172"/>
      <c r="K217" s="94"/>
    </row>
    <row r="218" spans="1:11" s="90" customFormat="1" x14ac:dyDescent="0.25">
      <c r="A218" s="91"/>
      <c r="B218" s="98" t="s">
        <v>460</v>
      </c>
      <c r="C218" s="93"/>
      <c r="D218" s="94"/>
      <c r="E218" s="99"/>
      <c r="F218" s="99"/>
      <c r="G218" s="96"/>
      <c r="H218" s="96"/>
      <c r="I218" s="107"/>
      <c r="J218" s="172"/>
      <c r="K218" s="94"/>
    </row>
    <row r="219" spans="1:11" s="90" customFormat="1" x14ac:dyDescent="0.25">
      <c r="A219" s="91"/>
      <c r="B219" s="98" t="s">
        <v>526</v>
      </c>
      <c r="C219" s="93"/>
      <c r="D219" s="94"/>
      <c r="E219" s="99"/>
      <c r="F219" s="99"/>
      <c r="G219" s="96"/>
      <c r="H219" s="96"/>
      <c r="I219" s="107"/>
      <c r="J219" s="172"/>
      <c r="K219" s="94"/>
    </row>
    <row r="220" spans="1:11" s="90" customFormat="1" x14ac:dyDescent="0.25">
      <c r="A220" s="91"/>
      <c r="B220" s="98" t="s">
        <v>515</v>
      </c>
      <c r="C220" s="93" t="s">
        <v>192</v>
      </c>
      <c r="D220" s="94"/>
      <c r="E220" s="99">
        <v>1</v>
      </c>
      <c r="F220" s="99"/>
      <c r="G220" s="96"/>
      <c r="H220" s="96"/>
      <c r="I220" s="107"/>
      <c r="J220" s="172"/>
      <c r="K220" s="94"/>
    </row>
    <row r="221" spans="1:11" s="90" customFormat="1" x14ac:dyDescent="0.25">
      <c r="A221" s="91"/>
      <c r="B221" s="98" t="s">
        <v>527</v>
      </c>
      <c r="C221" s="93" t="s">
        <v>192</v>
      </c>
      <c r="D221" s="94"/>
      <c r="E221" s="99">
        <v>4</v>
      </c>
      <c r="F221" s="99"/>
      <c r="G221" s="96"/>
      <c r="H221" s="96"/>
      <c r="I221" s="107"/>
      <c r="J221" s="172"/>
      <c r="K221" s="94"/>
    </row>
    <row r="222" spans="1:11" s="90" customFormat="1" x14ac:dyDescent="0.25">
      <c r="A222" s="91"/>
      <c r="B222" s="98" t="s">
        <v>528</v>
      </c>
      <c r="C222" s="93" t="s">
        <v>192</v>
      </c>
      <c r="D222" s="94"/>
      <c r="E222" s="99">
        <v>1</v>
      </c>
      <c r="F222" s="99"/>
      <c r="G222" s="96"/>
      <c r="H222" s="96"/>
      <c r="I222" s="107"/>
      <c r="J222" s="172"/>
      <c r="K222" s="94"/>
    </row>
    <row r="223" spans="1:11" s="90" customFormat="1" x14ac:dyDescent="0.25">
      <c r="A223" s="91"/>
      <c r="B223" s="98" t="s">
        <v>529</v>
      </c>
      <c r="C223" s="93" t="s">
        <v>192</v>
      </c>
      <c r="D223" s="94"/>
      <c r="E223" s="99">
        <v>1</v>
      </c>
      <c r="F223" s="99"/>
      <c r="G223" s="96"/>
      <c r="H223" s="96"/>
      <c r="I223" s="107"/>
      <c r="J223" s="172"/>
      <c r="K223" s="94"/>
    </row>
    <row r="224" spans="1:11" s="90" customFormat="1" x14ac:dyDescent="0.25">
      <c r="A224" s="91"/>
      <c r="B224" s="98" t="s">
        <v>530</v>
      </c>
      <c r="C224" s="93" t="s">
        <v>192</v>
      </c>
      <c r="D224" s="94"/>
      <c r="E224" s="99">
        <v>1</v>
      </c>
      <c r="F224" s="99"/>
      <c r="G224" s="96"/>
      <c r="H224" s="96"/>
      <c r="I224" s="107"/>
      <c r="J224" s="172"/>
      <c r="K224" s="94"/>
    </row>
    <row r="225" spans="1:11" s="90" customFormat="1" x14ac:dyDescent="0.25">
      <c r="A225" s="91"/>
      <c r="B225" s="98" t="s">
        <v>518</v>
      </c>
      <c r="C225" s="93" t="s">
        <v>192</v>
      </c>
      <c r="D225" s="94"/>
      <c r="E225" s="99">
        <v>2</v>
      </c>
      <c r="F225" s="99"/>
      <c r="G225" s="96"/>
      <c r="H225" s="96"/>
      <c r="I225" s="107"/>
      <c r="J225" s="172"/>
      <c r="K225" s="94"/>
    </row>
    <row r="226" spans="1:11" s="90" customFormat="1" x14ac:dyDescent="0.25">
      <c r="A226" s="91"/>
      <c r="B226" s="98" t="s">
        <v>519</v>
      </c>
      <c r="C226" s="93" t="s">
        <v>192</v>
      </c>
      <c r="D226" s="94"/>
      <c r="E226" s="99">
        <v>2</v>
      </c>
      <c r="F226" s="99"/>
      <c r="G226" s="96"/>
      <c r="H226" s="96"/>
      <c r="I226" s="107"/>
      <c r="J226" s="172"/>
      <c r="K226" s="94"/>
    </row>
    <row r="227" spans="1:11" s="90" customFormat="1" x14ac:dyDescent="0.25">
      <c r="A227" s="91"/>
      <c r="B227" s="98" t="s">
        <v>520</v>
      </c>
      <c r="C227" s="93" t="s">
        <v>192</v>
      </c>
      <c r="D227" s="94"/>
      <c r="E227" s="99">
        <v>1</v>
      </c>
      <c r="F227" s="99"/>
      <c r="G227" s="96"/>
      <c r="H227" s="96"/>
      <c r="I227" s="107"/>
      <c r="J227" s="172"/>
      <c r="K227" s="94"/>
    </row>
    <row r="228" spans="1:11" s="90" customFormat="1" x14ac:dyDescent="0.25">
      <c r="A228" s="91"/>
      <c r="B228" s="98" t="s">
        <v>521</v>
      </c>
      <c r="C228" s="93" t="s">
        <v>192</v>
      </c>
      <c r="D228" s="94"/>
      <c r="E228" s="99">
        <v>1</v>
      </c>
      <c r="F228" s="99"/>
      <c r="G228" s="96"/>
      <c r="H228" s="96"/>
      <c r="I228" s="107"/>
      <c r="J228" s="172"/>
      <c r="K228" s="94"/>
    </row>
    <row r="229" spans="1:11" s="90" customFormat="1" x14ac:dyDescent="0.25">
      <c r="A229" s="91"/>
      <c r="B229" s="98" t="s">
        <v>522</v>
      </c>
      <c r="C229" s="93"/>
      <c r="D229" s="94"/>
      <c r="E229" s="99"/>
      <c r="F229" s="99"/>
      <c r="G229" s="96"/>
      <c r="H229" s="96"/>
      <c r="I229" s="107"/>
      <c r="J229" s="172"/>
      <c r="K229" s="94"/>
    </row>
    <row r="230" spans="1:11" s="90" customFormat="1" x14ac:dyDescent="0.25">
      <c r="A230" s="91"/>
      <c r="B230" s="98" t="s">
        <v>531</v>
      </c>
      <c r="C230" s="93" t="s">
        <v>84</v>
      </c>
      <c r="D230" s="94"/>
      <c r="E230" s="99">
        <v>1</v>
      </c>
      <c r="F230" s="99"/>
      <c r="G230" s="96"/>
      <c r="H230" s="96"/>
      <c r="I230" s="107"/>
      <c r="J230" s="172"/>
      <c r="K230" s="94"/>
    </row>
    <row r="231" spans="1:11" s="90" customFormat="1" x14ac:dyDescent="0.25">
      <c r="A231" s="91"/>
      <c r="B231" s="98" t="s">
        <v>523</v>
      </c>
      <c r="C231" s="93" t="s">
        <v>84</v>
      </c>
      <c r="D231" s="94"/>
      <c r="E231" s="99">
        <v>1</v>
      </c>
      <c r="F231" s="99"/>
      <c r="G231" s="96"/>
      <c r="H231" s="96"/>
      <c r="I231" s="107"/>
      <c r="J231" s="172"/>
      <c r="K231" s="94"/>
    </row>
    <row r="232" spans="1:11" s="90" customFormat="1" x14ac:dyDescent="0.25">
      <c r="A232" s="91"/>
      <c r="B232" s="98" t="s">
        <v>524</v>
      </c>
      <c r="C232" s="93" t="s">
        <v>192</v>
      </c>
      <c r="D232" s="94"/>
      <c r="E232" s="99">
        <v>1</v>
      </c>
      <c r="F232" s="99"/>
      <c r="G232" s="96"/>
      <c r="H232" s="96"/>
      <c r="I232" s="107"/>
      <c r="J232" s="172"/>
      <c r="K232" s="94"/>
    </row>
    <row r="233" spans="1:11" s="90" customFormat="1" x14ac:dyDescent="0.25">
      <c r="A233" s="91"/>
      <c r="B233" s="98"/>
      <c r="C233" s="93"/>
      <c r="D233" s="94"/>
      <c r="E233" s="99"/>
      <c r="F233" s="99"/>
      <c r="G233" s="96"/>
      <c r="H233" s="96"/>
      <c r="I233" s="107"/>
      <c r="J233" s="172"/>
      <c r="K233" s="94"/>
    </row>
    <row r="234" spans="1:11" s="90" customFormat="1" x14ac:dyDescent="0.25">
      <c r="A234" s="91"/>
      <c r="B234" s="98" t="s">
        <v>532</v>
      </c>
      <c r="C234" s="93"/>
      <c r="D234" s="94"/>
      <c r="E234" s="99"/>
      <c r="F234" s="99"/>
      <c r="G234" s="96"/>
      <c r="H234" s="96"/>
      <c r="I234" s="107"/>
      <c r="J234" s="172"/>
      <c r="K234" s="94"/>
    </row>
    <row r="235" spans="1:11" s="90" customFormat="1" x14ac:dyDescent="0.25">
      <c r="A235" s="91"/>
      <c r="B235" s="98" t="s">
        <v>513</v>
      </c>
      <c r="C235" s="93" t="s">
        <v>192</v>
      </c>
      <c r="D235" s="94"/>
      <c r="E235" s="99">
        <v>1</v>
      </c>
      <c r="F235" s="99"/>
      <c r="G235" s="96"/>
      <c r="H235" s="96"/>
      <c r="I235" s="107"/>
      <c r="J235" s="172"/>
      <c r="K235" s="94"/>
    </row>
    <row r="236" spans="1:11" s="90" customFormat="1" x14ac:dyDescent="0.25">
      <c r="A236" s="91"/>
      <c r="B236" s="98" t="s">
        <v>459</v>
      </c>
      <c r="C236" s="93"/>
      <c r="D236" s="94"/>
      <c r="E236" s="99"/>
      <c r="F236" s="99"/>
      <c r="G236" s="96"/>
      <c r="H236" s="96"/>
      <c r="I236" s="107"/>
      <c r="J236" s="172"/>
      <c r="K236" s="94"/>
    </row>
    <row r="237" spans="1:11" s="90" customFormat="1" x14ac:dyDescent="0.25">
      <c r="A237" s="91"/>
      <c r="B237" s="98" t="s">
        <v>460</v>
      </c>
      <c r="C237" s="93"/>
      <c r="D237" s="94"/>
      <c r="E237" s="99"/>
      <c r="F237" s="99"/>
      <c r="G237" s="96"/>
      <c r="H237" s="96"/>
      <c r="I237" s="107"/>
      <c r="J237" s="172"/>
      <c r="K237" s="94"/>
    </row>
    <row r="238" spans="1:11" s="90" customFormat="1" x14ac:dyDescent="0.25">
      <c r="A238" s="91"/>
      <c r="B238" s="98" t="s">
        <v>533</v>
      </c>
      <c r="C238" s="93"/>
      <c r="D238" s="94"/>
      <c r="E238" s="99"/>
      <c r="F238" s="99"/>
      <c r="G238" s="96"/>
      <c r="H238" s="96"/>
      <c r="I238" s="107"/>
      <c r="J238" s="172"/>
      <c r="K238" s="94"/>
    </row>
    <row r="239" spans="1:11" s="90" customFormat="1" x14ac:dyDescent="0.25">
      <c r="A239" s="91"/>
      <c r="B239" s="98" t="s">
        <v>515</v>
      </c>
      <c r="C239" s="93" t="s">
        <v>192</v>
      </c>
      <c r="D239" s="94"/>
      <c r="E239" s="99">
        <v>1</v>
      </c>
      <c r="F239" s="99"/>
      <c r="G239" s="96"/>
      <c r="H239" s="96"/>
      <c r="I239" s="107"/>
      <c r="J239" s="172"/>
      <c r="K239" s="94"/>
    </row>
    <row r="240" spans="1:11" s="90" customFormat="1" x14ac:dyDescent="0.25">
      <c r="A240" s="91"/>
      <c r="B240" s="98" t="s">
        <v>534</v>
      </c>
      <c r="C240" s="93" t="s">
        <v>192</v>
      </c>
      <c r="D240" s="94"/>
      <c r="E240" s="99">
        <v>2</v>
      </c>
      <c r="F240" s="99"/>
      <c r="G240" s="96"/>
      <c r="H240" s="96"/>
      <c r="I240" s="107"/>
      <c r="J240" s="172"/>
      <c r="K240" s="94"/>
    </row>
    <row r="241" spans="1:11" s="90" customFormat="1" x14ac:dyDescent="0.25">
      <c r="A241" s="91"/>
      <c r="B241" s="98" t="s">
        <v>535</v>
      </c>
      <c r="C241" s="93" t="s">
        <v>192</v>
      </c>
      <c r="D241" s="94"/>
      <c r="E241" s="99">
        <v>2</v>
      </c>
      <c r="F241" s="99"/>
      <c r="G241" s="96"/>
      <c r="H241" s="96"/>
      <c r="I241" s="107"/>
      <c r="J241" s="172"/>
      <c r="K241" s="94"/>
    </row>
    <row r="242" spans="1:11" s="90" customFormat="1" x14ac:dyDescent="0.25">
      <c r="A242" s="91"/>
      <c r="B242" s="98" t="s">
        <v>527</v>
      </c>
      <c r="C242" s="93" t="s">
        <v>192</v>
      </c>
      <c r="D242" s="94"/>
      <c r="E242" s="99">
        <v>2</v>
      </c>
      <c r="F242" s="99"/>
      <c r="G242" s="96"/>
      <c r="H242" s="96"/>
      <c r="I242" s="107"/>
      <c r="J242" s="172"/>
      <c r="K242" s="94"/>
    </row>
    <row r="243" spans="1:11" s="90" customFormat="1" x14ac:dyDescent="0.25">
      <c r="A243" s="91"/>
      <c r="B243" s="98" t="s">
        <v>529</v>
      </c>
      <c r="C243" s="93" t="s">
        <v>192</v>
      </c>
      <c r="D243" s="94"/>
      <c r="E243" s="99">
        <v>1</v>
      </c>
      <c r="F243" s="99"/>
      <c r="G243" s="96"/>
      <c r="H243" s="96"/>
      <c r="I243" s="107"/>
      <c r="J243" s="172"/>
      <c r="K243" s="94"/>
    </row>
    <row r="244" spans="1:11" s="90" customFormat="1" x14ac:dyDescent="0.25">
      <c r="A244" s="91"/>
      <c r="B244" s="98" t="s">
        <v>536</v>
      </c>
      <c r="C244" s="93" t="s">
        <v>192</v>
      </c>
      <c r="D244" s="94"/>
      <c r="E244" s="99">
        <v>1</v>
      </c>
      <c r="F244" s="99"/>
      <c r="G244" s="96"/>
      <c r="H244" s="96"/>
      <c r="I244" s="107"/>
      <c r="J244" s="172"/>
      <c r="K244" s="94"/>
    </row>
    <row r="245" spans="1:11" s="90" customFormat="1" x14ac:dyDescent="0.25">
      <c r="A245" s="91"/>
      <c r="B245" s="98" t="s">
        <v>537</v>
      </c>
      <c r="C245" s="93" t="s">
        <v>192</v>
      </c>
      <c r="D245" s="94"/>
      <c r="E245" s="99">
        <v>1</v>
      </c>
      <c r="F245" s="99"/>
      <c r="G245" s="96"/>
      <c r="H245" s="96"/>
      <c r="I245" s="107"/>
      <c r="J245" s="172"/>
      <c r="K245" s="94"/>
    </row>
    <row r="246" spans="1:11" s="90" customFormat="1" x14ac:dyDescent="0.25">
      <c r="A246" s="91"/>
      <c r="B246" s="98" t="s">
        <v>538</v>
      </c>
      <c r="C246" s="93" t="s">
        <v>192</v>
      </c>
      <c r="D246" s="94"/>
      <c r="E246" s="99">
        <v>1</v>
      </c>
      <c r="F246" s="99"/>
      <c r="G246" s="96"/>
      <c r="H246" s="96"/>
      <c r="I246" s="107"/>
      <c r="J246" s="172"/>
      <c r="K246" s="94"/>
    </row>
    <row r="247" spans="1:11" s="90" customFormat="1" x14ac:dyDescent="0.25">
      <c r="A247" s="91"/>
      <c r="B247" s="98" t="s">
        <v>518</v>
      </c>
      <c r="C247" s="93" t="s">
        <v>192</v>
      </c>
      <c r="D247" s="94"/>
      <c r="E247" s="99">
        <v>2</v>
      </c>
      <c r="F247" s="99"/>
      <c r="G247" s="96"/>
      <c r="H247" s="96"/>
      <c r="I247" s="107"/>
      <c r="J247" s="172"/>
      <c r="K247" s="94"/>
    </row>
    <row r="248" spans="1:11" s="90" customFormat="1" x14ac:dyDescent="0.25">
      <c r="A248" s="91"/>
      <c r="B248" s="98" t="s">
        <v>519</v>
      </c>
      <c r="C248" s="93" t="s">
        <v>192</v>
      </c>
      <c r="D248" s="94"/>
      <c r="E248" s="99">
        <v>2</v>
      </c>
      <c r="F248" s="99"/>
      <c r="G248" s="96"/>
      <c r="H248" s="96"/>
      <c r="I248" s="107"/>
      <c r="J248" s="172"/>
      <c r="K248" s="94"/>
    </row>
    <row r="249" spans="1:11" s="90" customFormat="1" x14ac:dyDescent="0.25">
      <c r="A249" s="91"/>
      <c r="B249" s="98" t="s">
        <v>520</v>
      </c>
      <c r="C249" s="93" t="s">
        <v>192</v>
      </c>
      <c r="D249" s="94"/>
      <c r="E249" s="99">
        <v>1</v>
      </c>
      <c r="F249" s="99"/>
      <c r="G249" s="96"/>
      <c r="H249" s="96"/>
      <c r="I249" s="107"/>
      <c r="J249" s="172"/>
      <c r="K249" s="94"/>
    </row>
    <row r="250" spans="1:11" s="90" customFormat="1" x14ac:dyDescent="0.25">
      <c r="A250" s="91"/>
      <c r="B250" s="98" t="s">
        <v>522</v>
      </c>
      <c r="C250" s="93"/>
      <c r="D250" s="94"/>
      <c r="E250" s="99"/>
      <c r="F250" s="99"/>
      <c r="G250" s="96"/>
      <c r="H250" s="96"/>
      <c r="I250" s="107"/>
      <c r="J250" s="172"/>
      <c r="K250" s="94"/>
    </row>
    <row r="251" spans="1:11" s="90" customFormat="1" x14ac:dyDescent="0.25">
      <c r="A251" s="91"/>
      <c r="B251" s="98" t="s">
        <v>539</v>
      </c>
      <c r="C251" s="93" t="s">
        <v>84</v>
      </c>
      <c r="D251" s="94"/>
      <c r="E251" s="99">
        <v>1</v>
      </c>
      <c r="F251" s="99"/>
      <c r="G251" s="96"/>
      <c r="H251" s="96"/>
      <c r="I251" s="107"/>
      <c r="J251" s="172"/>
      <c r="K251" s="94"/>
    </row>
    <row r="252" spans="1:11" s="90" customFormat="1" x14ac:dyDescent="0.25">
      <c r="A252" s="91"/>
      <c r="B252" s="98" t="s">
        <v>523</v>
      </c>
      <c r="C252" s="93" t="s">
        <v>84</v>
      </c>
      <c r="D252" s="94"/>
      <c r="E252" s="99">
        <v>1</v>
      </c>
      <c r="F252" s="99"/>
      <c r="G252" s="96"/>
      <c r="H252" s="96"/>
      <c r="I252" s="107"/>
      <c r="J252" s="172"/>
      <c r="K252" s="94"/>
    </row>
    <row r="253" spans="1:11" s="90" customFormat="1" x14ac:dyDescent="0.25">
      <c r="A253" s="91"/>
      <c r="B253" s="98" t="s">
        <v>524</v>
      </c>
      <c r="C253" s="93" t="s">
        <v>192</v>
      </c>
      <c r="D253" s="94"/>
      <c r="E253" s="99">
        <v>1</v>
      </c>
      <c r="F253" s="99"/>
      <c r="G253" s="96"/>
      <c r="H253" s="96"/>
      <c r="I253" s="107"/>
      <c r="J253" s="172"/>
      <c r="K253" s="94"/>
    </row>
    <row r="254" spans="1:11" s="90" customFormat="1" x14ac:dyDescent="0.25">
      <c r="A254" s="91"/>
      <c r="B254" s="98"/>
      <c r="C254" s="93"/>
      <c r="D254" s="94"/>
      <c r="E254" s="99"/>
      <c r="F254" s="99"/>
      <c r="G254" s="96"/>
      <c r="H254" s="96"/>
      <c r="I254" s="107"/>
      <c r="J254" s="172"/>
      <c r="K254" s="94"/>
    </row>
    <row r="255" spans="1:11" s="90" customFormat="1" x14ac:dyDescent="0.25">
      <c r="A255" s="91"/>
      <c r="B255" s="98" t="s">
        <v>540</v>
      </c>
      <c r="C255" s="93"/>
      <c r="D255" s="94"/>
      <c r="E255" s="99"/>
      <c r="F255" s="99"/>
      <c r="G255" s="96"/>
      <c r="H255" s="96"/>
      <c r="I255" s="107"/>
      <c r="J255" s="172"/>
      <c r="K255" s="94"/>
    </row>
    <row r="256" spans="1:11" s="90" customFormat="1" x14ac:dyDescent="0.25">
      <c r="A256" s="91"/>
      <c r="B256" s="98" t="s">
        <v>513</v>
      </c>
      <c r="C256" s="93" t="s">
        <v>192</v>
      </c>
      <c r="D256" s="94"/>
      <c r="E256" s="99">
        <v>1</v>
      </c>
      <c r="F256" s="99"/>
      <c r="G256" s="96"/>
      <c r="H256" s="96"/>
      <c r="I256" s="107"/>
      <c r="J256" s="172"/>
      <c r="K256" s="94"/>
    </row>
    <row r="257" spans="1:11" s="90" customFormat="1" x14ac:dyDescent="0.25">
      <c r="A257" s="91"/>
      <c r="B257" s="98" t="s">
        <v>459</v>
      </c>
      <c r="C257" s="93"/>
      <c r="D257" s="94"/>
      <c r="E257" s="99"/>
      <c r="F257" s="99"/>
      <c r="G257" s="96"/>
      <c r="H257" s="96"/>
      <c r="I257" s="107"/>
      <c r="J257" s="172"/>
      <c r="K257" s="94"/>
    </row>
    <row r="258" spans="1:11" s="90" customFormat="1" x14ac:dyDescent="0.25">
      <c r="A258" s="91"/>
      <c r="B258" s="98" t="s">
        <v>460</v>
      </c>
      <c r="C258" s="93"/>
      <c r="D258" s="94"/>
      <c r="E258" s="99"/>
      <c r="F258" s="99"/>
      <c r="G258" s="96"/>
      <c r="H258" s="96"/>
      <c r="I258" s="107"/>
      <c r="J258" s="172"/>
      <c r="K258" s="94"/>
    </row>
    <row r="259" spans="1:11" s="90" customFormat="1" x14ac:dyDescent="0.25">
      <c r="A259" s="91"/>
      <c r="B259" s="98" t="s">
        <v>541</v>
      </c>
      <c r="C259" s="93"/>
      <c r="D259" s="94"/>
      <c r="E259" s="99"/>
      <c r="F259" s="99"/>
      <c r="G259" s="96"/>
      <c r="H259" s="96"/>
      <c r="I259" s="107"/>
      <c r="J259" s="172"/>
      <c r="K259" s="94"/>
    </row>
    <row r="260" spans="1:11" s="90" customFormat="1" x14ac:dyDescent="0.25">
      <c r="A260" s="91"/>
      <c r="B260" s="98" t="s">
        <v>515</v>
      </c>
      <c r="C260" s="93" t="s">
        <v>192</v>
      </c>
      <c r="D260" s="94"/>
      <c r="E260" s="99">
        <v>1</v>
      </c>
      <c r="F260" s="99"/>
      <c r="G260" s="96"/>
      <c r="H260" s="96"/>
      <c r="I260" s="107"/>
      <c r="J260" s="172"/>
      <c r="K260" s="94"/>
    </row>
    <row r="261" spans="1:11" s="90" customFormat="1" x14ac:dyDescent="0.25">
      <c r="A261" s="91"/>
      <c r="B261" s="98" t="s">
        <v>534</v>
      </c>
      <c r="C261" s="93" t="s">
        <v>192</v>
      </c>
      <c r="D261" s="94"/>
      <c r="E261" s="99">
        <v>4</v>
      </c>
      <c r="F261" s="99"/>
      <c r="G261" s="96"/>
      <c r="H261" s="96"/>
      <c r="I261" s="107"/>
      <c r="J261" s="172"/>
      <c r="K261" s="94"/>
    </row>
    <row r="262" spans="1:11" s="90" customFormat="1" x14ac:dyDescent="0.25">
      <c r="A262" s="91"/>
      <c r="B262" s="98" t="s">
        <v>542</v>
      </c>
      <c r="C262" s="93" t="s">
        <v>192</v>
      </c>
      <c r="D262" s="94"/>
      <c r="E262" s="99">
        <v>1</v>
      </c>
      <c r="F262" s="99"/>
      <c r="G262" s="96"/>
      <c r="H262" s="96"/>
      <c r="I262" s="107"/>
      <c r="J262" s="172"/>
      <c r="K262" s="94"/>
    </row>
    <row r="263" spans="1:11" s="90" customFormat="1" x14ac:dyDescent="0.25">
      <c r="A263" s="91"/>
      <c r="B263" s="98" t="s">
        <v>543</v>
      </c>
      <c r="C263" s="93" t="s">
        <v>192</v>
      </c>
      <c r="D263" s="94"/>
      <c r="E263" s="99">
        <v>1</v>
      </c>
      <c r="F263" s="99"/>
      <c r="G263" s="96"/>
      <c r="H263" s="96"/>
      <c r="I263" s="107"/>
      <c r="J263" s="172"/>
      <c r="K263" s="94"/>
    </row>
    <row r="264" spans="1:11" s="90" customFormat="1" x14ac:dyDescent="0.25">
      <c r="A264" s="91"/>
      <c r="B264" s="98" t="s">
        <v>537</v>
      </c>
      <c r="C264" s="93" t="s">
        <v>192</v>
      </c>
      <c r="D264" s="94"/>
      <c r="E264" s="99">
        <v>1</v>
      </c>
      <c r="F264" s="99"/>
      <c r="G264" s="96"/>
      <c r="H264" s="96"/>
      <c r="I264" s="107"/>
      <c r="J264" s="172"/>
      <c r="K264" s="94"/>
    </row>
    <row r="265" spans="1:11" s="90" customFormat="1" x14ac:dyDescent="0.25">
      <c r="A265" s="91"/>
      <c r="B265" s="98" t="s">
        <v>544</v>
      </c>
      <c r="C265" s="93" t="s">
        <v>192</v>
      </c>
      <c r="D265" s="94"/>
      <c r="E265" s="99">
        <v>1</v>
      </c>
      <c r="F265" s="99"/>
      <c r="G265" s="96"/>
      <c r="H265" s="96"/>
      <c r="I265" s="107"/>
      <c r="J265" s="172"/>
      <c r="K265" s="94"/>
    </row>
    <row r="266" spans="1:11" s="90" customFormat="1" x14ac:dyDescent="0.25">
      <c r="A266" s="91"/>
      <c r="B266" s="98" t="s">
        <v>518</v>
      </c>
      <c r="C266" s="93" t="s">
        <v>192</v>
      </c>
      <c r="D266" s="94"/>
      <c r="E266" s="99">
        <v>2</v>
      </c>
      <c r="F266" s="99"/>
      <c r="G266" s="96"/>
      <c r="H266" s="96"/>
      <c r="I266" s="107"/>
      <c r="J266" s="172"/>
      <c r="K266" s="94"/>
    </row>
    <row r="267" spans="1:11" s="90" customFormat="1" x14ac:dyDescent="0.25">
      <c r="A267" s="91"/>
      <c r="B267" s="98" t="s">
        <v>519</v>
      </c>
      <c r="C267" s="93" t="s">
        <v>192</v>
      </c>
      <c r="D267" s="94"/>
      <c r="E267" s="99">
        <v>2</v>
      </c>
      <c r="F267" s="99"/>
      <c r="G267" s="96"/>
      <c r="H267" s="96"/>
      <c r="I267" s="107"/>
      <c r="J267" s="172"/>
      <c r="K267" s="94"/>
    </row>
    <row r="268" spans="1:11" s="90" customFormat="1" x14ac:dyDescent="0.25">
      <c r="A268" s="91"/>
      <c r="B268" s="98" t="s">
        <v>520</v>
      </c>
      <c r="C268" s="93" t="s">
        <v>192</v>
      </c>
      <c r="D268" s="94"/>
      <c r="E268" s="99">
        <v>1</v>
      </c>
      <c r="F268" s="99"/>
      <c r="G268" s="96"/>
      <c r="H268" s="96"/>
      <c r="I268" s="107"/>
      <c r="J268" s="172"/>
      <c r="K268" s="94"/>
    </row>
    <row r="269" spans="1:11" s="90" customFormat="1" x14ac:dyDescent="0.25">
      <c r="A269" s="91"/>
      <c r="B269" s="98" t="s">
        <v>522</v>
      </c>
      <c r="C269" s="93"/>
      <c r="D269" s="94"/>
      <c r="E269" s="99"/>
      <c r="F269" s="99"/>
      <c r="G269" s="96"/>
      <c r="H269" s="96"/>
      <c r="I269" s="107"/>
      <c r="J269" s="172"/>
      <c r="K269" s="94"/>
    </row>
    <row r="270" spans="1:11" s="90" customFormat="1" x14ac:dyDescent="0.25">
      <c r="A270" s="91"/>
      <c r="B270" s="98" t="s">
        <v>545</v>
      </c>
      <c r="C270" s="93" t="s">
        <v>84</v>
      </c>
      <c r="D270" s="94"/>
      <c r="E270" s="99">
        <v>1</v>
      </c>
      <c r="F270" s="99"/>
      <c r="G270" s="96"/>
      <c r="H270" s="96"/>
      <c r="I270" s="107"/>
      <c r="J270" s="172"/>
      <c r="K270" s="94"/>
    </row>
    <row r="271" spans="1:11" s="90" customFormat="1" x14ac:dyDescent="0.25">
      <c r="A271" s="91"/>
      <c r="B271" s="98" t="s">
        <v>523</v>
      </c>
      <c r="C271" s="93" t="s">
        <v>84</v>
      </c>
      <c r="D271" s="94"/>
      <c r="E271" s="99">
        <v>1</v>
      </c>
      <c r="F271" s="99"/>
      <c r="G271" s="96"/>
      <c r="H271" s="96"/>
      <c r="I271" s="107"/>
      <c r="J271" s="172"/>
      <c r="K271" s="94"/>
    </row>
    <row r="272" spans="1:11" s="90" customFormat="1" x14ac:dyDescent="0.25">
      <c r="A272" s="91"/>
      <c r="B272" s="98" t="s">
        <v>524</v>
      </c>
      <c r="C272" s="93" t="s">
        <v>192</v>
      </c>
      <c r="D272" s="94"/>
      <c r="E272" s="99">
        <v>1</v>
      </c>
      <c r="F272" s="99"/>
      <c r="G272" s="96"/>
      <c r="H272" s="96"/>
      <c r="I272" s="107"/>
      <c r="J272" s="172"/>
      <c r="K272" s="94"/>
    </row>
    <row r="273" spans="1:11" s="90" customFormat="1" x14ac:dyDescent="0.25">
      <c r="A273" s="91"/>
      <c r="B273" s="98"/>
      <c r="C273" s="93"/>
      <c r="D273" s="94"/>
      <c r="E273" s="99"/>
      <c r="F273" s="99"/>
      <c r="G273" s="96"/>
      <c r="H273" s="96"/>
      <c r="I273" s="107"/>
      <c r="J273" s="172"/>
      <c r="K273" s="94"/>
    </row>
    <row r="274" spans="1:11" s="90" customFormat="1" x14ac:dyDescent="0.25">
      <c r="A274" s="91"/>
      <c r="B274" s="104"/>
      <c r="C274" s="93"/>
      <c r="D274" s="94"/>
      <c r="E274" s="99"/>
      <c r="F274" s="99"/>
      <c r="G274" s="96"/>
      <c r="H274" s="96"/>
      <c r="I274" s="107"/>
      <c r="J274" s="172"/>
      <c r="K274" s="94"/>
    </row>
    <row r="275" spans="1:11" s="90" customFormat="1" x14ac:dyDescent="0.25">
      <c r="A275" s="91" t="s">
        <v>546</v>
      </c>
      <c r="B275" s="104" t="s">
        <v>547</v>
      </c>
      <c r="C275" s="93"/>
      <c r="D275" s="94"/>
      <c r="E275" s="99"/>
      <c r="F275" s="99"/>
      <c r="G275" s="96"/>
      <c r="H275" s="96">
        <f t="shared" ref="H275" si="24">G275*E275</f>
        <v>0</v>
      </c>
      <c r="I275" s="107"/>
      <c r="J275" s="172"/>
      <c r="K275" s="102"/>
    </row>
    <row r="276" spans="1:11" s="90" customFormat="1" x14ac:dyDescent="0.25">
      <c r="A276" s="91"/>
      <c r="B276" s="104"/>
      <c r="C276" s="93"/>
      <c r="D276" s="94"/>
      <c r="E276" s="99"/>
      <c r="F276" s="99"/>
      <c r="G276" s="96"/>
      <c r="H276" s="96"/>
      <c r="I276" s="107"/>
      <c r="J276" s="172"/>
      <c r="K276" s="94"/>
    </row>
    <row r="277" spans="1:11" s="90" customFormat="1" ht="25.5" x14ac:dyDescent="0.25">
      <c r="A277" s="91"/>
      <c r="B277" s="98" t="s">
        <v>548</v>
      </c>
      <c r="C277" s="93" t="s">
        <v>84</v>
      </c>
      <c r="D277" s="94"/>
      <c r="E277" s="99">
        <v>1</v>
      </c>
      <c r="F277" s="99"/>
      <c r="G277" s="96"/>
      <c r="H277" s="96"/>
      <c r="I277" s="107"/>
      <c r="J277" s="172"/>
      <c r="K277" s="94"/>
    </row>
    <row r="278" spans="1:11" s="90" customFormat="1" x14ac:dyDescent="0.25">
      <c r="A278" s="91"/>
      <c r="B278" s="98"/>
      <c r="C278" s="93"/>
      <c r="D278" s="94"/>
      <c r="E278" s="99"/>
      <c r="F278" s="99"/>
      <c r="G278" s="96"/>
      <c r="H278" s="96"/>
      <c r="I278" s="107"/>
      <c r="J278" s="172"/>
      <c r="K278" s="94"/>
    </row>
    <row r="279" spans="1:11" s="90" customFormat="1" x14ac:dyDescent="0.25">
      <c r="A279" s="91"/>
      <c r="B279" s="98" t="s">
        <v>549</v>
      </c>
      <c r="C279" s="93" t="s">
        <v>192</v>
      </c>
      <c r="D279" s="94"/>
      <c r="E279" s="99">
        <v>1</v>
      </c>
      <c r="F279" s="99"/>
      <c r="G279" s="96"/>
      <c r="H279" s="96"/>
      <c r="I279" s="107"/>
      <c r="J279" s="172"/>
      <c r="K279" s="94"/>
    </row>
    <row r="280" spans="1:11" s="90" customFormat="1" x14ac:dyDescent="0.25">
      <c r="A280" s="91"/>
      <c r="B280" s="98"/>
      <c r="C280" s="93"/>
      <c r="D280" s="94"/>
      <c r="E280" s="99"/>
      <c r="F280" s="99"/>
      <c r="G280" s="96"/>
      <c r="H280" s="96"/>
      <c r="I280" s="107"/>
      <c r="J280" s="172"/>
      <c r="K280" s="94"/>
    </row>
    <row r="281" spans="1:11" s="90" customFormat="1" x14ac:dyDescent="0.25">
      <c r="A281" s="91"/>
      <c r="B281" s="98" t="s">
        <v>550</v>
      </c>
      <c r="C281" s="93" t="s">
        <v>192</v>
      </c>
      <c r="D281" s="94"/>
      <c r="E281" s="99">
        <v>1</v>
      </c>
      <c r="F281" s="99"/>
      <c r="G281" s="96"/>
      <c r="H281" s="96"/>
      <c r="I281" s="107"/>
      <c r="J281" s="172"/>
      <c r="K281" s="94"/>
    </row>
    <row r="282" spans="1:11" s="90" customFormat="1" x14ac:dyDescent="0.25">
      <c r="A282" s="91"/>
      <c r="B282" s="98"/>
      <c r="C282" s="93"/>
      <c r="D282" s="94"/>
      <c r="E282" s="99"/>
      <c r="F282" s="99"/>
      <c r="G282" s="96"/>
      <c r="H282" s="96"/>
      <c r="I282" s="107"/>
      <c r="J282" s="172"/>
      <c r="K282" s="94"/>
    </row>
    <row r="283" spans="1:11" s="90" customFormat="1" ht="25.5" x14ac:dyDescent="0.25">
      <c r="A283" s="91"/>
      <c r="B283" s="98" t="s">
        <v>551</v>
      </c>
      <c r="C283" s="93" t="s">
        <v>84</v>
      </c>
      <c r="D283" s="94"/>
      <c r="E283" s="99">
        <v>1</v>
      </c>
      <c r="F283" s="99"/>
      <c r="G283" s="96"/>
      <c r="H283" s="96"/>
      <c r="I283" s="107"/>
      <c r="J283" s="172"/>
      <c r="K283" s="94"/>
    </row>
    <row r="284" spans="1:11" s="90" customFormat="1" x14ac:dyDescent="0.25">
      <c r="A284" s="91"/>
      <c r="B284" s="104"/>
      <c r="C284" s="93"/>
      <c r="D284" s="94"/>
      <c r="E284" s="99"/>
      <c r="F284" s="99"/>
      <c r="G284" s="96"/>
      <c r="H284" s="96"/>
      <c r="I284" s="107"/>
      <c r="J284" s="172"/>
      <c r="K284" s="94"/>
    </row>
    <row r="285" spans="1:11" s="90" customFormat="1" x14ac:dyDescent="0.25">
      <c r="A285" s="91" t="s">
        <v>552</v>
      </c>
      <c r="B285" s="104" t="s">
        <v>553</v>
      </c>
      <c r="C285" s="93"/>
      <c r="D285" s="94"/>
      <c r="E285" s="99"/>
      <c r="F285" s="99"/>
      <c r="G285" s="96"/>
      <c r="H285" s="96">
        <f t="shared" ref="H285" si="25">G285*E285</f>
        <v>0</v>
      </c>
      <c r="I285" s="107"/>
      <c r="J285" s="172"/>
      <c r="K285" s="102"/>
    </row>
    <row r="286" spans="1:11" s="90" customFormat="1" x14ac:dyDescent="0.25">
      <c r="A286" s="91"/>
      <c r="B286" s="104"/>
      <c r="C286" s="93"/>
      <c r="D286" s="94"/>
      <c r="E286" s="99"/>
      <c r="F286" s="99"/>
      <c r="G286" s="96"/>
      <c r="H286" s="96"/>
      <c r="I286" s="107"/>
      <c r="J286" s="172"/>
      <c r="K286" s="94"/>
    </row>
    <row r="287" spans="1:11" s="90" customFormat="1" ht="25.5" x14ac:dyDescent="0.25">
      <c r="A287" s="91"/>
      <c r="B287" s="98" t="s">
        <v>554</v>
      </c>
      <c r="C287" s="93"/>
      <c r="D287" s="94"/>
      <c r="E287" s="99"/>
      <c r="F287" s="99"/>
      <c r="G287" s="96"/>
      <c r="H287" s="96"/>
      <c r="I287" s="107"/>
      <c r="J287" s="172"/>
      <c r="K287" s="94"/>
    </row>
    <row r="288" spans="1:11" s="90" customFormat="1" x14ac:dyDescent="0.25">
      <c r="A288" s="91"/>
      <c r="B288" s="98" t="s">
        <v>349</v>
      </c>
      <c r="C288" s="93"/>
      <c r="D288" s="94"/>
      <c r="E288" s="99"/>
      <c r="F288" s="99"/>
      <c r="G288" s="96"/>
      <c r="H288" s="96"/>
      <c r="I288" s="107"/>
      <c r="J288" s="172"/>
      <c r="K288" s="94"/>
    </row>
    <row r="289" spans="1:11" s="90" customFormat="1" x14ac:dyDescent="0.25">
      <c r="A289" s="91"/>
      <c r="B289" s="98" t="s">
        <v>350</v>
      </c>
      <c r="C289" s="93"/>
      <c r="D289" s="94"/>
      <c r="E289" s="99"/>
      <c r="F289" s="99"/>
      <c r="G289" s="96"/>
      <c r="H289" s="96"/>
      <c r="I289" s="107"/>
      <c r="J289" s="172"/>
      <c r="K289" s="94"/>
    </row>
    <row r="290" spans="1:11" s="90" customFormat="1" x14ac:dyDescent="0.25">
      <c r="A290" s="91"/>
      <c r="B290" s="98" t="s">
        <v>351</v>
      </c>
      <c r="C290" s="93"/>
      <c r="D290" s="94"/>
      <c r="E290" s="99"/>
      <c r="F290" s="99"/>
      <c r="G290" s="96"/>
      <c r="H290" s="96"/>
      <c r="I290" s="107"/>
      <c r="J290" s="172"/>
      <c r="K290" s="94"/>
    </row>
    <row r="291" spans="1:11" s="90" customFormat="1" x14ac:dyDescent="0.25">
      <c r="A291" s="91"/>
      <c r="B291" s="98" t="s">
        <v>352</v>
      </c>
      <c r="C291" s="93" t="s">
        <v>84</v>
      </c>
      <c r="D291" s="94"/>
      <c r="E291" s="99">
        <v>1</v>
      </c>
      <c r="F291" s="99"/>
      <c r="G291" s="96"/>
      <c r="H291" s="96"/>
      <c r="I291" s="107"/>
      <c r="J291" s="172"/>
      <c r="K291" s="94"/>
    </row>
    <row r="292" spans="1:11" s="90" customFormat="1" x14ac:dyDescent="0.25">
      <c r="A292" s="91"/>
      <c r="B292" s="98"/>
      <c r="C292" s="93"/>
      <c r="D292" s="94"/>
      <c r="E292" s="99"/>
      <c r="F292" s="99"/>
      <c r="G292" s="96"/>
      <c r="H292" s="96"/>
      <c r="I292" s="107"/>
      <c r="J292" s="172"/>
      <c r="K292" s="94"/>
    </row>
    <row r="293" spans="1:11" s="90" customFormat="1" x14ac:dyDescent="0.25">
      <c r="A293" s="91"/>
      <c r="B293" s="98" t="s">
        <v>555</v>
      </c>
      <c r="C293" s="93" t="s">
        <v>84</v>
      </c>
      <c r="D293" s="94"/>
      <c r="E293" s="99">
        <v>1</v>
      </c>
      <c r="F293" s="99"/>
      <c r="G293" s="96"/>
      <c r="H293" s="96"/>
      <c r="I293" s="107"/>
      <c r="J293" s="172"/>
      <c r="K293" s="94"/>
    </row>
    <row r="294" spans="1:11" s="90" customFormat="1" x14ac:dyDescent="0.25">
      <c r="A294" s="91"/>
      <c r="B294" s="98" t="s">
        <v>556</v>
      </c>
      <c r="C294" s="93" t="s">
        <v>84</v>
      </c>
      <c r="D294" s="94"/>
      <c r="E294" s="99">
        <v>1</v>
      </c>
      <c r="F294" s="99"/>
      <c r="G294" s="96"/>
      <c r="H294" s="96"/>
      <c r="I294" s="107"/>
      <c r="J294" s="172"/>
      <c r="K294" s="94"/>
    </row>
    <row r="295" spans="1:11" s="90" customFormat="1" x14ac:dyDescent="0.25">
      <c r="A295" s="91"/>
      <c r="B295" s="98" t="s">
        <v>557</v>
      </c>
      <c r="C295" s="93" t="s">
        <v>84</v>
      </c>
      <c r="D295" s="94"/>
      <c r="E295" s="99">
        <v>1</v>
      </c>
      <c r="F295" s="99"/>
      <c r="G295" s="96"/>
      <c r="H295" s="96"/>
      <c r="I295" s="107"/>
      <c r="J295" s="172"/>
      <c r="K295" s="94"/>
    </row>
    <row r="296" spans="1:11" s="90" customFormat="1" x14ac:dyDescent="0.25">
      <c r="A296" s="91"/>
      <c r="B296" s="98" t="s">
        <v>558</v>
      </c>
      <c r="C296" s="93" t="s">
        <v>84</v>
      </c>
      <c r="D296" s="94"/>
      <c r="E296" s="99">
        <v>1</v>
      </c>
      <c r="F296" s="99"/>
      <c r="G296" s="96"/>
      <c r="H296" s="96"/>
      <c r="I296" s="107"/>
      <c r="J296" s="172"/>
      <c r="K296" s="94"/>
    </row>
    <row r="297" spans="1:11" s="90" customFormat="1" x14ac:dyDescent="0.25">
      <c r="A297" s="91"/>
      <c r="B297" s="104"/>
      <c r="C297" s="93"/>
      <c r="D297" s="94"/>
      <c r="E297" s="99"/>
      <c r="F297" s="99"/>
      <c r="G297" s="96"/>
      <c r="H297" s="96"/>
      <c r="I297" s="107"/>
      <c r="J297" s="172"/>
      <c r="K297" s="94"/>
    </row>
    <row r="298" spans="1:11" s="90" customFormat="1" x14ac:dyDescent="0.25">
      <c r="A298" s="91"/>
      <c r="B298" s="98" t="s">
        <v>442</v>
      </c>
      <c r="C298" s="93" t="s">
        <v>84</v>
      </c>
      <c r="D298" s="94"/>
      <c r="E298" s="99">
        <v>1</v>
      </c>
      <c r="F298" s="99"/>
      <c r="G298" s="96"/>
      <c r="H298" s="96"/>
      <c r="I298" s="107"/>
      <c r="J298" s="172"/>
      <c r="K298" s="94"/>
    </row>
    <row r="299" spans="1:11" s="90" customFormat="1" x14ac:dyDescent="0.25">
      <c r="A299" s="91"/>
      <c r="B299" s="98"/>
      <c r="C299" s="93"/>
      <c r="D299" s="94"/>
      <c r="E299" s="99"/>
      <c r="F299" s="99"/>
      <c r="G299" s="96"/>
      <c r="H299" s="96"/>
      <c r="I299" s="107"/>
      <c r="J299" s="172"/>
      <c r="K299" s="94"/>
    </row>
    <row r="300" spans="1:11" s="90" customFormat="1" x14ac:dyDescent="0.25">
      <c r="A300" s="91" t="s">
        <v>559</v>
      </c>
      <c r="B300" s="104" t="s">
        <v>298</v>
      </c>
      <c r="C300" s="93"/>
      <c r="D300" s="94"/>
      <c r="E300" s="99"/>
      <c r="F300" s="99"/>
      <c r="G300" s="96"/>
      <c r="H300" s="96">
        <f t="shared" ref="H300" si="26">G300*E300</f>
        <v>0</v>
      </c>
      <c r="I300" s="107"/>
      <c r="J300" s="172"/>
      <c r="K300" s="102"/>
    </row>
    <row r="301" spans="1:11" s="90" customFormat="1" x14ac:dyDescent="0.25">
      <c r="A301" s="91"/>
      <c r="B301" s="104"/>
      <c r="C301" s="93"/>
      <c r="D301" s="94"/>
      <c r="E301" s="99"/>
      <c r="F301" s="99"/>
      <c r="G301" s="96"/>
      <c r="H301" s="96"/>
      <c r="I301" s="107"/>
      <c r="J301" s="172"/>
      <c r="K301" s="94"/>
    </row>
    <row r="302" spans="1:11" s="90" customFormat="1" ht="27" customHeight="1" x14ac:dyDescent="0.25">
      <c r="A302" s="91"/>
      <c r="B302" s="98" t="s">
        <v>560</v>
      </c>
      <c r="C302" s="93" t="s">
        <v>84</v>
      </c>
      <c r="D302" s="94"/>
      <c r="E302" s="99">
        <v>1</v>
      </c>
      <c r="F302" s="99"/>
      <c r="G302" s="96"/>
      <c r="H302" s="96"/>
      <c r="I302" s="107"/>
      <c r="J302" s="172"/>
      <c r="K302" s="94"/>
    </row>
    <row r="303" spans="1:11" s="90" customFormat="1" x14ac:dyDescent="0.25">
      <c r="A303" s="91"/>
      <c r="B303" s="104"/>
      <c r="C303" s="93"/>
      <c r="D303" s="94"/>
      <c r="E303" s="99"/>
      <c r="F303" s="99"/>
      <c r="G303" s="96"/>
      <c r="H303" s="96"/>
      <c r="I303" s="107"/>
      <c r="J303" s="172"/>
      <c r="K303" s="94"/>
    </row>
    <row r="304" spans="1:11" s="90" customFormat="1" x14ac:dyDescent="0.25">
      <c r="A304" s="91" t="s">
        <v>561</v>
      </c>
      <c r="B304" s="104" t="s">
        <v>562</v>
      </c>
      <c r="C304" s="93"/>
      <c r="D304" s="94"/>
      <c r="E304" s="99"/>
      <c r="F304" s="99"/>
      <c r="G304" s="96"/>
      <c r="H304" s="96">
        <f t="shared" ref="H304" si="27">G304*E304</f>
        <v>0</v>
      </c>
      <c r="I304" s="107"/>
      <c r="J304" s="172"/>
      <c r="K304" s="102"/>
    </row>
    <row r="305" spans="1:11" s="90" customFormat="1" x14ac:dyDescent="0.25">
      <c r="A305" s="91"/>
      <c r="B305" s="104"/>
      <c r="C305" s="93"/>
      <c r="D305" s="94"/>
      <c r="E305" s="99"/>
      <c r="F305" s="99"/>
      <c r="G305" s="96"/>
      <c r="H305" s="96"/>
      <c r="I305" s="107"/>
      <c r="J305" s="172"/>
      <c r="K305" s="94"/>
    </row>
    <row r="306" spans="1:11" s="90" customFormat="1" x14ac:dyDescent="0.25">
      <c r="A306" s="91"/>
      <c r="B306" s="98" t="s">
        <v>563</v>
      </c>
      <c r="C306" s="93"/>
      <c r="D306" s="94"/>
      <c r="E306" s="99"/>
      <c r="F306" s="99"/>
      <c r="G306" s="96"/>
      <c r="H306" s="96"/>
      <c r="I306" s="107"/>
      <c r="J306" s="172"/>
      <c r="K306" s="94"/>
    </row>
    <row r="307" spans="1:11" s="90" customFormat="1" x14ac:dyDescent="0.25">
      <c r="A307" s="91"/>
      <c r="B307" s="98" t="s">
        <v>459</v>
      </c>
      <c r="C307" s="93"/>
      <c r="D307" s="94"/>
      <c r="E307" s="99"/>
      <c r="F307" s="99"/>
      <c r="G307" s="96"/>
      <c r="H307" s="96"/>
      <c r="I307" s="107"/>
      <c r="J307" s="172"/>
      <c r="K307" s="94"/>
    </row>
    <row r="308" spans="1:11" s="90" customFormat="1" x14ac:dyDescent="0.25">
      <c r="A308" s="91"/>
      <c r="B308" s="98" t="s">
        <v>460</v>
      </c>
      <c r="C308" s="93"/>
      <c r="D308" s="94"/>
      <c r="E308" s="99"/>
      <c r="F308" s="99"/>
      <c r="G308" s="96"/>
      <c r="H308" s="96"/>
      <c r="I308" s="107"/>
      <c r="J308" s="172"/>
      <c r="K308" s="94"/>
    </row>
    <row r="309" spans="1:11" s="90" customFormat="1" x14ac:dyDescent="0.25">
      <c r="A309" s="91"/>
      <c r="B309" s="98" t="s">
        <v>564</v>
      </c>
      <c r="C309" s="93" t="s">
        <v>84</v>
      </c>
      <c r="D309" s="94"/>
      <c r="E309" s="99">
        <v>1</v>
      </c>
      <c r="F309" s="99"/>
      <c r="G309" s="96"/>
      <c r="H309" s="96"/>
      <c r="I309" s="107"/>
      <c r="J309" s="172"/>
      <c r="K309" s="94"/>
    </row>
    <row r="310" spans="1:11" s="90" customFormat="1" x14ac:dyDescent="0.25">
      <c r="A310" s="91"/>
      <c r="B310" s="104"/>
      <c r="C310" s="93"/>
      <c r="D310" s="94"/>
      <c r="E310" s="99"/>
      <c r="F310" s="99"/>
      <c r="G310" s="96"/>
      <c r="H310" s="96"/>
      <c r="I310" s="107"/>
      <c r="J310" s="232"/>
      <c r="K310" s="94"/>
    </row>
    <row r="311" spans="1:11" s="90" customFormat="1" x14ac:dyDescent="0.25">
      <c r="A311" s="116" t="s">
        <v>201</v>
      </c>
      <c r="B311" s="117" t="s">
        <v>565</v>
      </c>
      <c r="C311" s="116"/>
      <c r="D311" s="87"/>
      <c r="E311" s="118"/>
      <c r="F311" s="118"/>
      <c r="G311" s="116"/>
      <c r="H311" s="116"/>
      <c r="I311" s="87"/>
      <c r="J311" s="114"/>
      <c r="K311" s="87"/>
    </row>
    <row r="312" spans="1:11" s="90" customFormat="1" x14ac:dyDescent="0.25">
      <c r="A312" s="91"/>
      <c r="B312" s="104"/>
      <c r="C312" s="93"/>
      <c r="D312" s="94"/>
      <c r="E312" s="99"/>
      <c r="F312" s="99"/>
      <c r="G312" s="96"/>
      <c r="H312" s="96"/>
      <c r="I312" s="107"/>
      <c r="J312" s="169"/>
      <c r="K312" s="94"/>
    </row>
    <row r="313" spans="1:11" s="90" customFormat="1" x14ac:dyDescent="0.25">
      <c r="A313" s="91"/>
      <c r="B313" s="104"/>
      <c r="C313" s="93"/>
      <c r="D313" s="94"/>
      <c r="E313" s="99"/>
      <c r="F313" s="99"/>
      <c r="G313" s="96"/>
      <c r="H313" s="96"/>
      <c r="I313" s="107"/>
      <c r="J313" s="172"/>
      <c r="K313" s="94"/>
    </row>
    <row r="314" spans="1:11" s="90" customFormat="1" x14ac:dyDescent="0.25">
      <c r="A314" s="91" t="s">
        <v>566</v>
      </c>
      <c r="B314" s="104" t="s">
        <v>567</v>
      </c>
      <c r="C314" s="93"/>
      <c r="D314" s="94"/>
      <c r="E314" s="99"/>
      <c r="F314" s="99"/>
      <c r="G314" s="96"/>
      <c r="H314" s="96">
        <f t="shared" ref="H314" si="28">G314*E314</f>
        <v>0</v>
      </c>
      <c r="I314" s="107"/>
      <c r="J314" s="172"/>
      <c r="K314" s="102"/>
    </row>
    <row r="315" spans="1:11" s="90" customFormat="1" x14ac:dyDescent="0.25">
      <c r="A315" s="91"/>
      <c r="B315" s="104"/>
      <c r="C315" s="93"/>
      <c r="D315" s="94"/>
      <c r="E315" s="99"/>
      <c r="F315" s="99"/>
      <c r="G315" s="96"/>
      <c r="H315" s="96"/>
      <c r="I315" s="107"/>
      <c r="J315" s="172"/>
      <c r="K315" s="94"/>
    </row>
    <row r="316" spans="1:11" s="90" customFormat="1" x14ac:dyDescent="0.25">
      <c r="A316" s="91"/>
      <c r="B316" s="140" t="s">
        <v>568</v>
      </c>
      <c r="C316" s="93"/>
      <c r="D316" s="94"/>
      <c r="E316" s="99"/>
      <c r="F316" s="99"/>
      <c r="G316" s="96"/>
      <c r="H316" s="96"/>
      <c r="I316" s="107"/>
      <c r="J316" s="172"/>
      <c r="K316" s="94"/>
    </row>
    <row r="317" spans="1:11" s="90" customFormat="1" x14ac:dyDescent="0.25">
      <c r="A317" s="91"/>
      <c r="B317" s="98" t="s">
        <v>569</v>
      </c>
      <c r="C317" s="93" t="s">
        <v>84</v>
      </c>
      <c r="D317" s="94"/>
      <c r="E317" s="99">
        <v>1</v>
      </c>
      <c r="F317" s="99"/>
      <c r="G317" s="96"/>
      <c r="H317" s="96"/>
      <c r="I317" s="107"/>
      <c r="J317" s="172"/>
      <c r="K317" s="94"/>
    </row>
    <row r="318" spans="1:11" s="90" customFormat="1" x14ac:dyDescent="0.25">
      <c r="A318" s="91"/>
      <c r="B318" s="98" t="s">
        <v>570</v>
      </c>
      <c r="C318" s="93" t="s">
        <v>84</v>
      </c>
      <c r="D318" s="94"/>
      <c r="E318" s="99">
        <v>1</v>
      </c>
      <c r="F318" s="99"/>
      <c r="G318" s="96"/>
      <c r="H318" s="96"/>
      <c r="I318" s="107"/>
      <c r="J318" s="172"/>
      <c r="K318" s="102"/>
    </row>
    <row r="319" spans="1:11" s="90" customFormat="1" x14ac:dyDescent="0.25">
      <c r="A319" s="91"/>
      <c r="B319" s="98" t="s">
        <v>571</v>
      </c>
      <c r="C319" s="93"/>
      <c r="D319" s="94"/>
      <c r="E319" s="99"/>
      <c r="F319" s="99"/>
      <c r="G319" s="96"/>
      <c r="H319" s="96"/>
      <c r="I319" s="107"/>
      <c r="J319" s="172"/>
      <c r="K319" s="102"/>
    </row>
    <row r="320" spans="1:11" s="90" customFormat="1" x14ac:dyDescent="0.25">
      <c r="A320" s="91"/>
      <c r="B320" s="98" t="s">
        <v>572</v>
      </c>
      <c r="C320" s="93"/>
      <c r="D320" s="94"/>
      <c r="E320" s="99"/>
      <c r="F320" s="99"/>
      <c r="G320" s="96"/>
      <c r="H320" s="96"/>
      <c r="I320" s="107"/>
      <c r="J320" s="172"/>
      <c r="K320" s="102"/>
    </row>
    <row r="321" spans="1:11" s="90" customFormat="1" x14ac:dyDescent="0.25">
      <c r="A321" s="91"/>
      <c r="B321" s="98" t="s">
        <v>573</v>
      </c>
      <c r="C321" s="93"/>
      <c r="D321" s="94"/>
      <c r="E321" s="99"/>
      <c r="F321" s="99"/>
      <c r="G321" s="96"/>
      <c r="H321" s="96"/>
      <c r="I321" s="107"/>
      <c r="J321" s="172"/>
      <c r="K321" s="102"/>
    </row>
    <row r="322" spans="1:11" s="90" customFormat="1" x14ac:dyDescent="0.25">
      <c r="A322" s="91"/>
      <c r="B322" s="98" t="s">
        <v>574</v>
      </c>
      <c r="C322" s="93" t="s">
        <v>188</v>
      </c>
      <c r="D322" s="94"/>
      <c r="E322" s="99">
        <f>202+143+46</f>
        <v>391</v>
      </c>
      <c r="F322" s="99"/>
      <c r="G322" s="96"/>
      <c r="H322" s="96"/>
      <c r="I322" s="107"/>
      <c r="J322" s="172"/>
      <c r="K322" s="102"/>
    </row>
    <row r="323" spans="1:11" s="90" customFormat="1" x14ac:dyDescent="0.25">
      <c r="A323" s="91"/>
      <c r="B323" s="98" t="s">
        <v>575</v>
      </c>
      <c r="C323" s="93" t="s">
        <v>188</v>
      </c>
      <c r="D323" s="94"/>
      <c r="E323" s="99">
        <f>44</f>
        <v>44</v>
      </c>
      <c r="F323" s="99"/>
      <c r="G323" s="96"/>
      <c r="H323" s="96"/>
      <c r="I323" s="107"/>
      <c r="J323" s="172"/>
      <c r="K323" s="102"/>
    </row>
    <row r="324" spans="1:11" s="90" customFormat="1" x14ac:dyDescent="0.25">
      <c r="A324" s="91"/>
      <c r="B324" s="98" t="s">
        <v>576</v>
      </c>
      <c r="C324" s="93" t="s">
        <v>188</v>
      </c>
      <c r="D324" s="94"/>
      <c r="E324" s="99">
        <v>30</v>
      </c>
      <c r="F324" s="99"/>
      <c r="G324" s="96"/>
      <c r="H324" s="96"/>
      <c r="I324" s="107"/>
      <c r="J324" s="172"/>
      <c r="K324" s="102"/>
    </row>
    <row r="325" spans="1:11" s="90" customFormat="1" x14ac:dyDescent="0.25">
      <c r="A325" s="91"/>
      <c r="B325" s="98"/>
      <c r="C325" s="93"/>
      <c r="D325" s="94"/>
      <c r="E325" s="99"/>
      <c r="F325" s="99"/>
      <c r="G325" s="96"/>
      <c r="H325" s="96"/>
      <c r="I325" s="107"/>
      <c r="J325" s="172"/>
      <c r="K325" s="102"/>
    </row>
    <row r="326" spans="1:11" s="90" customFormat="1" x14ac:dyDescent="0.25">
      <c r="A326" s="91"/>
      <c r="B326" s="98" t="s">
        <v>577</v>
      </c>
      <c r="C326" s="93"/>
      <c r="D326" s="94"/>
      <c r="E326" s="99"/>
      <c r="F326" s="99"/>
      <c r="G326" s="96"/>
      <c r="H326" s="96"/>
      <c r="I326" s="107"/>
      <c r="J326" s="172"/>
      <c r="K326" s="102"/>
    </row>
    <row r="327" spans="1:11" s="90" customFormat="1" ht="25.5" x14ac:dyDescent="0.25">
      <c r="A327" s="91"/>
      <c r="B327" s="98" t="s">
        <v>578</v>
      </c>
      <c r="C327" s="93"/>
      <c r="D327" s="94"/>
      <c r="E327" s="99"/>
      <c r="F327" s="99"/>
      <c r="G327" s="96"/>
      <c r="H327" s="96"/>
      <c r="I327" s="107"/>
      <c r="J327" s="172"/>
      <c r="K327" s="102"/>
    </row>
    <row r="328" spans="1:11" s="90" customFormat="1" x14ac:dyDescent="0.25">
      <c r="A328" s="91"/>
      <c r="B328" s="98" t="s">
        <v>574</v>
      </c>
      <c r="C328" s="93" t="s">
        <v>188</v>
      </c>
      <c r="D328" s="94"/>
      <c r="E328" s="99">
        <f>187+18</f>
        <v>205</v>
      </c>
      <c r="F328" s="99"/>
      <c r="G328" s="96"/>
      <c r="H328" s="96"/>
      <c r="I328" s="107"/>
      <c r="J328" s="172"/>
      <c r="K328" s="102"/>
    </row>
    <row r="329" spans="1:11" s="90" customFormat="1" x14ac:dyDescent="0.25">
      <c r="A329" s="91"/>
      <c r="B329" s="98" t="s">
        <v>575</v>
      </c>
      <c r="C329" s="93" t="s">
        <v>188</v>
      </c>
      <c r="D329" s="94"/>
      <c r="E329" s="99">
        <f>E323</f>
        <v>44</v>
      </c>
      <c r="F329" s="99"/>
      <c r="G329" s="96"/>
      <c r="H329" s="96"/>
      <c r="I329" s="107"/>
      <c r="J329" s="172"/>
      <c r="K329" s="102"/>
    </row>
    <row r="330" spans="1:11" s="90" customFormat="1" x14ac:dyDescent="0.25">
      <c r="A330" s="91"/>
      <c r="B330" s="98" t="s">
        <v>576</v>
      </c>
      <c r="C330" s="93" t="s">
        <v>188</v>
      </c>
      <c r="D330" s="94"/>
      <c r="E330" s="99">
        <f>E324</f>
        <v>30</v>
      </c>
      <c r="F330" s="99"/>
      <c r="G330" s="96"/>
      <c r="H330" s="96"/>
      <c r="I330" s="107"/>
      <c r="J330" s="172"/>
      <c r="K330" s="102"/>
    </row>
    <row r="331" spans="1:11" s="90" customFormat="1" x14ac:dyDescent="0.25">
      <c r="A331" s="91"/>
      <c r="B331" s="98"/>
      <c r="C331" s="93"/>
      <c r="D331" s="94"/>
      <c r="E331" s="99"/>
      <c r="F331" s="99"/>
      <c r="G331" s="96"/>
      <c r="H331" s="96"/>
      <c r="I331" s="107"/>
      <c r="J331" s="172"/>
      <c r="K331" s="102"/>
    </row>
    <row r="332" spans="1:11" s="90" customFormat="1" x14ac:dyDescent="0.25">
      <c r="A332" s="91"/>
      <c r="B332" s="98" t="s">
        <v>579</v>
      </c>
      <c r="C332" s="93"/>
      <c r="D332" s="94"/>
      <c r="E332" s="99"/>
      <c r="F332" s="99"/>
      <c r="G332" s="96"/>
      <c r="H332" s="96"/>
      <c r="I332" s="107"/>
      <c r="J332" s="172"/>
      <c r="K332" s="102"/>
    </row>
    <row r="333" spans="1:11" s="90" customFormat="1" x14ac:dyDescent="0.25">
      <c r="A333" s="91"/>
      <c r="B333" s="98" t="s">
        <v>580</v>
      </c>
      <c r="C333" s="93" t="s">
        <v>188</v>
      </c>
      <c r="D333" s="94"/>
      <c r="E333" s="99">
        <f>60+143+60</f>
        <v>263</v>
      </c>
      <c r="F333" s="99"/>
      <c r="G333" s="96"/>
      <c r="H333" s="96"/>
      <c r="I333" s="107"/>
      <c r="J333" s="172"/>
      <c r="K333" s="102"/>
    </row>
    <row r="334" spans="1:11" s="90" customFormat="1" ht="25.5" x14ac:dyDescent="0.25">
      <c r="A334" s="91"/>
      <c r="B334" s="98" t="s">
        <v>578</v>
      </c>
      <c r="C334" s="93"/>
      <c r="D334" s="94"/>
      <c r="E334" s="99"/>
      <c r="F334" s="99"/>
      <c r="G334" s="96"/>
      <c r="H334" s="96"/>
      <c r="I334" s="107"/>
      <c r="J334" s="172"/>
      <c r="K334" s="102"/>
    </row>
    <row r="335" spans="1:11" s="90" customFormat="1" x14ac:dyDescent="0.25">
      <c r="A335" s="91"/>
      <c r="B335" s="98" t="s">
        <v>580</v>
      </c>
      <c r="C335" s="93" t="s">
        <v>188</v>
      </c>
      <c r="D335" s="94"/>
      <c r="E335" s="99">
        <f>122+60+22</f>
        <v>204</v>
      </c>
      <c r="F335" s="99"/>
      <c r="G335" s="96"/>
      <c r="H335" s="96"/>
      <c r="I335" s="107"/>
      <c r="J335" s="172"/>
      <c r="K335" s="102"/>
    </row>
    <row r="336" spans="1:11" s="90" customFormat="1" x14ac:dyDescent="0.25">
      <c r="A336" s="91"/>
      <c r="B336" s="98"/>
      <c r="C336" s="93"/>
      <c r="D336" s="94"/>
      <c r="E336" s="99"/>
      <c r="F336" s="99"/>
      <c r="G336" s="96"/>
      <c r="H336" s="96"/>
      <c r="I336" s="107"/>
      <c r="J336" s="172"/>
      <c r="K336" s="102"/>
    </row>
    <row r="337" spans="1:11" s="90" customFormat="1" x14ac:dyDescent="0.25">
      <c r="A337" s="91"/>
      <c r="B337" s="98" t="s">
        <v>581</v>
      </c>
      <c r="C337" s="93" t="s">
        <v>84</v>
      </c>
      <c r="D337" s="94"/>
      <c r="E337" s="99">
        <v>1</v>
      </c>
      <c r="F337" s="99"/>
      <c r="G337" s="96"/>
      <c r="H337" s="96"/>
      <c r="I337" s="107"/>
      <c r="J337" s="172"/>
      <c r="K337" s="102"/>
    </row>
    <row r="338" spans="1:11" s="90" customFormat="1" x14ac:dyDescent="0.25">
      <c r="A338" s="91"/>
      <c r="B338" s="98" t="s">
        <v>582</v>
      </c>
      <c r="C338" s="93" t="s">
        <v>84</v>
      </c>
      <c r="D338" s="94"/>
      <c r="E338" s="99">
        <v>1</v>
      </c>
      <c r="F338" s="99"/>
      <c r="G338" s="96"/>
      <c r="H338" s="96"/>
      <c r="I338" s="107"/>
      <c r="J338" s="172"/>
      <c r="K338" s="102"/>
    </row>
    <row r="339" spans="1:11" s="90" customFormat="1" x14ac:dyDescent="0.25">
      <c r="A339" s="91"/>
      <c r="B339" s="98"/>
      <c r="C339" s="93"/>
      <c r="D339" s="94"/>
      <c r="E339" s="99"/>
      <c r="F339" s="99"/>
      <c r="G339" s="96"/>
      <c r="H339" s="96"/>
      <c r="I339" s="107"/>
      <c r="J339" s="172"/>
      <c r="K339" s="102"/>
    </row>
    <row r="340" spans="1:11" s="90" customFormat="1" x14ac:dyDescent="0.25">
      <c r="A340" s="91"/>
      <c r="B340" s="140" t="s">
        <v>583</v>
      </c>
      <c r="C340" s="93"/>
      <c r="D340" s="94"/>
      <c r="E340" s="99"/>
      <c r="F340" s="99"/>
      <c r="G340" s="96"/>
      <c r="H340" s="96"/>
      <c r="I340" s="107"/>
      <c r="J340" s="172"/>
      <c r="K340" s="94"/>
    </row>
    <row r="341" spans="1:11" s="90" customFormat="1" x14ac:dyDescent="0.25">
      <c r="A341" s="91"/>
      <c r="B341" s="98" t="s">
        <v>569</v>
      </c>
      <c r="C341" s="93" t="s">
        <v>84</v>
      </c>
      <c r="D341" s="94"/>
      <c r="E341" s="99">
        <v>1</v>
      </c>
      <c r="F341" s="99"/>
      <c r="G341" s="96"/>
      <c r="H341" s="96"/>
      <c r="I341" s="107"/>
      <c r="J341" s="172"/>
      <c r="K341" s="94"/>
    </row>
    <row r="342" spans="1:11" s="90" customFormat="1" x14ac:dyDescent="0.25">
      <c r="A342" s="91"/>
      <c r="B342" s="98" t="s">
        <v>570</v>
      </c>
      <c r="C342" s="93" t="s">
        <v>84</v>
      </c>
      <c r="D342" s="94"/>
      <c r="E342" s="99">
        <v>1</v>
      </c>
      <c r="F342" s="99"/>
      <c r="G342" s="96"/>
      <c r="H342" s="96"/>
      <c r="I342" s="107"/>
      <c r="J342" s="172"/>
      <c r="K342" s="102"/>
    </row>
    <row r="343" spans="1:11" s="90" customFormat="1" x14ac:dyDescent="0.25">
      <c r="A343" s="91"/>
      <c r="B343" s="98" t="s">
        <v>571</v>
      </c>
      <c r="C343" s="93"/>
      <c r="D343" s="94"/>
      <c r="E343" s="99"/>
      <c r="F343" s="99"/>
      <c r="G343" s="96"/>
      <c r="H343" s="96"/>
      <c r="I343" s="107"/>
      <c r="J343" s="172"/>
      <c r="K343" s="102"/>
    </row>
    <row r="344" spans="1:11" s="90" customFormat="1" x14ac:dyDescent="0.25">
      <c r="A344" s="91"/>
      <c r="B344" s="98" t="s">
        <v>572</v>
      </c>
      <c r="C344" s="93"/>
      <c r="D344" s="94"/>
      <c r="E344" s="99"/>
      <c r="F344" s="99"/>
      <c r="G344" s="96"/>
      <c r="H344" s="96"/>
      <c r="I344" s="107"/>
      <c r="J344" s="172"/>
      <c r="K344" s="102"/>
    </row>
    <row r="345" spans="1:11" s="90" customFormat="1" x14ac:dyDescent="0.25">
      <c r="A345" s="91"/>
      <c r="B345" s="98" t="s">
        <v>573</v>
      </c>
      <c r="C345" s="93"/>
      <c r="D345" s="94"/>
      <c r="E345" s="99"/>
      <c r="F345" s="99"/>
      <c r="G345" s="96"/>
      <c r="H345" s="96"/>
      <c r="I345" s="107"/>
      <c r="J345" s="172"/>
      <c r="K345" s="102"/>
    </row>
    <row r="346" spans="1:11" s="90" customFormat="1" x14ac:dyDescent="0.25">
      <c r="A346" s="91"/>
      <c r="B346" s="98" t="s">
        <v>574</v>
      </c>
      <c r="C346" s="93" t="s">
        <v>188</v>
      </c>
      <c r="D346" s="94"/>
      <c r="E346" s="99">
        <f>231+120+168+228</f>
        <v>747</v>
      </c>
      <c r="F346" s="99"/>
      <c r="G346" s="96"/>
      <c r="H346" s="96"/>
      <c r="I346" s="107"/>
      <c r="J346" s="172"/>
      <c r="K346" s="102"/>
    </row>
    <row r="347" spans="1:11" s="90" customFormat="1" x14ac:dyDescent="0.25">
      <c r="A347" s="91"/>
      <c r="B347" s="98" t="s">
        <v>575</v>
      </c>
      <c r="C347" s="93" t="s">
        <v>188</v>
      </c>
      <c r="D347" s="94"/>
      <c r="E347" s="99">
        <f>104</f>
        <v>104</v>
      </c>
      <c r="F347" s="99"/>
      <c r="G347" s="96"/>
      <c r="H347" s="96"/>
      <c r="I347" s="107"/>
      <c r="J347" s="172"/>
      <c r="K347" s="102"/>
    </row>
    <row r="348" spans="1:11" s="90" customFormat="1" x14ac:dyDescent="0.25">
      <c r="A348" s="91"/>
      <c r="B348" s="98" t="s">
        <v>576</v>
      </c>
      <c r="C348" s="93" t="s">
        <v>188</v>
      </c>
      <c r="D348" s="94"/>
      <c r="E348" s="99">
        <v>21</v>
      </c>
      <c r="F348" s="99"/>
      <c r="G348" s="96"/>
      <c r="H348" s="96"/>
      <c r="I348" s="107"/>
      <c r="J348" s="172"/>
      <c r="K348" s="102"/>
    </row>
    <row r="349" spans="1:11" s="90" customFormat="1" x14ac:dyDescent="0.25">
      <c r="A349" s="91"/>
      <c r="B349" s="98" t="s">
        <v>584</v>
      </c>
      <c r="C349" s="93" t="s">
        <v>188</v>
      </c>
      <c r="D349" s="94"/>
      <c r="E349" s="99">
        <v>21</v>
      </c>
      <c r="F349" s="99"/>
      <c r="G349" s="96"/>
      <c r="H349" s="96"/>
      <c r="I349" s="107"/>
      <c r="J349" s="172"/>
      <c r="K349" s="102"/>
    </row>
    <row r="350" spans="1:11" s="90" customFormat="1" x14ac:dyDescent="0.25">
      <c r="A350" s="91"/>
      <c r="B350" s="98"/>
      <c r="C350" s="93"/>
      <c r="D350" s="94"/>
      <c r="E350" s="99"/>
      <c r="F350" s="99"/>
      <c r="G350" s="96"/>
      <c r="H350" s="96"/>
      <c r="I350" s="107"/>
      <c r="J350" s="172"/>
      <c r="K350" s="102"/>
    </row>
    <row r="351" spans="1:11" s="90" customFormat="1" x14ac:dyDescent="0.25">
      <c r="A351" s="91"/>
      <c r="B351" s="98" t="s">
        <v>577</v>
      </c>
      <c r="C351" s="93"/>
      <c r="D351" s="94"/>
      <c r="E351" s="99"/>
      <c r="F351" s="99"/>
      <c r="G351" s="96"/>
      <c r="H351" s="96"/>
      <c r="I351" s="107"/>
      <c r="J351" s="172"/>
      <c r="K351" s="102"/>
    </row>
    <row r="352" spans="1:11" s="90" customFormat="1" ht="25.5" x14ac:dyDescent="0.25">
      <c r="A352" s="91"/>
      <c r="B352" s="98" t="s">
        <v>578</v>
      </c>
      <c r="C352" s="93"/>
      <c r="D352" s="94"/>
      <c r="E352" s="99"/>
      <c r="F352" s="99"/>
      <c r="G352" s="96"/>
      <c r="H352" s="96"/>
      <c r="I352" s="107"/>
      <c r="J352" s="172"/>
      <c r="K352" s="102"/>
    </row>
    <row r="353" spans="1:11" s="90" customFormat="1" x14ac:dyDescent="0.25">
      <c r="A353" s="91"/>
      <c r="B353" s="98" t="s">
        <v>574</v>
      </c>
      <c r="C353" s="93" t="s">
        <v>188</v>
      </c>
      <c r="D353" s="94"/>
      <c r="E353" s="99">
        <f>216+11+7+214</f>
        <v>448</v>
      </c>
      <c r="F353" s="99"/>
      <c r="G353" s="96"/>
      <c r="H353" s="96"/>
      <c r="I353" s="107"/>
      <c r="J353" s="172"/>
      <c r="K353" s="102"/>
    </row>
    <row r="354" spans="1:11" s="90" customFormat="1" x14ac:dyDescent="0.25">
      <c r="A354" s="91"/>
      <c r="B354" s="98" t="s">
        <v>575</v>
      </c>
      <c r="C354" s="93" t="s">
        <v>188</v>
      </c>
      <c r="D354" s="94"/>
      <c r="E354" s="99">
        <f>104</f>
        <v>104</v>
      </c>
      <c r="F354" s="99"/>
      <c r="G354" s="96"/>
      <c r="H354" s="96"/>
      <c r="I354" s="107"/>
      <c r="J354" s="172"/>
      <c r="K354" s="102"/>
    </row>
    <row r="355" spans="1:11" s="90" customFormat="1" x14ac:dyDescent="0.25">
      <c r="A355" s="91"/>
      <c r="B355" s="98" t="s">
        <v>576</v>
      </c>
      <c r="C355" s="93" t="s">
        <v>188</v>
      </c>
      <c r="D355" s="94"/>
      <c r="E355" s="99">
        <v>21</v>
      </c>
      <c r="F355" s="99"/>
      <c r="G355" s="96"/>
      <c r="H355" s="96"/>
      <c r="I355" s="107"/>
      <c r="J355" s="172"/>
      <c r="K355" s="102"/>
    </row>
    <row r="356" spans="1:11" s="90" customFormat="1" x14ac:dyDescent="0.25">
      <c r="A356" s="91"/>
      <c r="B356" s="98" t="s">
        <v>584</v>
      </c>
      <c r="C356" s="93" t="s">
        <v>188</v>
      </c>
      <c r="D356" s="94"/>
      <c r="E356" s="99">
        <v>21</v>
      </c>
      <c r="F356" s="99"/>
      <c r="G356" s="96"/>
      <c r="H356" s="96"/>
      <c r="I356" s="107"/>
      <c r="J356" s="172"/>
      <c r="K356" s="102"/>
    </row>
    <row r="357" spans="1:11" s="90" customFormat="1" x14ac:dyDescent="0.25">
      <c r="A357" s="91"/>
      <c r="B357" s="98"/>
      <c r="C357" s="93"/>
      <c r="D357" s="94"/>
      <c r="E357" s="99"/>
      <c r="F357" s="99"/>
      <c r="G357" s="96"/>
      <c r="H357" s="96"/>
      <c r="I357" s="107"/>
      <c r="J357" s="172"/>
      <c r="K357" s="102"/>
    </row>
    <row r="358" spans="1:11" s="90" customFormat="1" x14ac:dyDescent="0.25">
      <c r="A358" s="91"/>
      <c r="B358" s="98" t="s">
        <v>579</v>
      </c>
      <c r="C358" s="93"/>
      <c r="D358" s="94"/>
      <c r="E358" s="99"/>
      <c r="F358" s="99"/>
      <c r="G358" s="96"/>
      <c r="H358" s="96"/>
      <c r="I358" s="107"/>
      <c r="J358" s="172"/>
      <c r="K358" s="102"/>
    </row>
    <row r="359" spans="1:11" s="90" customFormat="1" x14ac:dyDescent="0.25">
      <c r="A359" s="91"/>
      <c r="B359" s="98" t="s">
        <v>580</v>
      </c>
      <c r="C359" s="93" t="s">
        <v>188</v>
      </c>
      <c r="D359" s="94"/>
      <c r="E359" s="99">
        <f>147+42+60</f>
        <v>249</v>
      </c>
      <c r="F359" s="99"/>
      <c r="G359" s="96"/>
      <c r="H359" s="96"/>
      <c r="I359" s="107"/>
      <c r="J359" s="172"/>
      <c r="K359" s="102"/>
    </row>
    <row r="360" spans="1:11" s="90" customFormat="1" ht="25.5" x14ac:dyDescent="0.25">
      <c r="A360" s="91"/>
      <c r="B360" s="98" t="s">
        <v>578</v>
      </c>
      <c r="C360" s="93"/>
      <c r="D360" s="94"/>
      <c r="E360" s="99"/>
      <c r="F360" s="99"/>
      <c r="G360" s="96"/>
      <c r="H360" s="96"/>
      <c r="I360" s="107"/>
      <c r="J360" s="172"/>
      <c r="K360" s="102"/>
    </row>
    <row r="361" spans="1:11" s="90" customFormat="1" x14ac:dyDescent="0.25">
      <c r="A361" s="91"/>
      <c r="B361" s="98" t="s">
        <v>580</v>
      </c>
      <c r="C361" s="93" t="s">
        <v>188</v>
      </c>
      <c r="D361" s="94"/>
      <c r="E361" s="99">
        <f>60+11+21+122</f>
        <v>214</v>
      </c>
      <c r="F361" s="99"/>
      <c r="G361" s="96"/>
      <c r="H361" s="96"/>
      <c r="I361" s="107"/>
      <c r="J361" s="172"/>
      <c r="K361" s="102"/>
    </row>
    <row r="362" spans="1:11" s="90" customFormat="1" x14ac:dyDescent="0.25">
      <c r="A362" s="91"/>
      <c r="B362" s="98"/>
      <c r="C362" s="93"/>
      <c r="D362" s="94"/>
      <c r="E362" s="99"/>
      <c r="F362" s="99"/>
      <c r="G362" s="96"/>
      <c r="H362" s="96"/>
      <c r="I362" s="107"/>
      <c r="J362" s="172"/>
      <c r="K362" s="102"/>
    </row>
    <row r="363" spans="1:11" s="90" customFormat="1" x14ac:dyDescent="0.25">
      <c r="A363" s="91"/>
      <c r="B363" s="98" t="s">
        <v>581</v>
      </c>
      <c r="C363" s="93" t="s">
        <v>84</v>
      </c>
      <c r="D363" s="94"/>
      <c r="E363" s="99">
        <v>1</v>
      </c>
      <c r="F363" s="99"/>
      <c r="G363" s="96"/>
      <c r="H363" s="96"/>
      <c r="I363" s="107"/>
      <c r="J363" s="172"/>
      <c r="K363" s="102"/>
    </row>
    <row r="364" spans="1:11" s="90" customFormat="1" x14ac:dyDescent="0.25">
      <c r="A364" s="91"/>
      <c r="B364" s="98" t="s">
        <v>582</v>
      </c>
      <c r="C364" s="93" t="s">
        <v>84</v>
      </c>
      <c r="D364" s="94"/>
      <c r="E364" s="99">
        <v>1</v>
      </c>
      <c r="F364" s="99"/>
      <c r="G364" s="96"/>
      <c r="H364" s="96"/>
      <c r="I364" s="107"/>
      <c r="J364" s="172"/>
      <c r="K364" s="102"/>
    </row>
    <row r="365" spans="1:11" s="90" customFormat="1" x14ac:dyDescent="0.25">
      <c r="A365" s="91"/>
      <c r="B365" s="98"/>
      <c r="C365" s="93"/>
      <c r="D365" s="94"/>
      <c r="E365" s="99"/>
      <c r="F365" s="99"/>
      <c r="G365" s="96"/>
      <c r="H365" s="96"/>
      <c r="I365" s="107"/>
      <c r="J365" s="172"/>
      <c r="K365" s="102"/>
    </row>
    <row r="366" spans="1:11" s="90" customFormat="1" x14ac:dyDescent="0.25">
      <c r="A366" s="91"/>
      <c r="B366" s="140" t="s">
        <v>585</v>
      </c>
      <c r="C366" s="93"/>
      <c r="D366" s="94"/>
      <c r="E366" s="99"/>
      <c r="F366" s="99"/>
      <c r="G366" s="96"/>
      <c r="H366" s="96"/>
      <c r="I366" s="107"/>
      <c r="J366" s="172"/>
      <c r="K366" s="94"/>
    </row>
    <row r="367" spans="1:11" s="90" customFormat="1" x14ac:dyDescent="0.25">
      <c r="A367" s="91"/>
      <c r="B367" s="98" t="s">
        <v>569</v>
      </c>
      <c r="C367" s="93" t="s">
        <v>84</v>
      </c>
      <c r="D367" s="94"/>
      <c r="E367" s="99">
        <v>1</v>
      </c>
      <c r="F367" s="99"/>
      <c r="G367" s="96"/>
      <c r="H367" s="96"/>
      <c r="I367" s="107"/>
      <c r="J367" s="172"/>
      <c r="K367" s="94"/>
    </row>
    <row r="368" spans="1:11" s="90" customFormat="1" x14ac:dyDescent="0.25">
      <c r="A368" s="91"/>
      <c r="B368" s="98" t="s">
        <v>570</v>
      </c>
      <c r="C368" s="93" t="s">
        <v>84</v>
      </c>
      <c r="D368" s="94"/>
      <c r="E368" s="99">
        <v>1</v>
      </c>
      <c r="F368" s="99"/>
      <c r="G368" s="96"/>
      <c r="H368" s="96"/>
      <c r="I368" s="107"/>
      <c r="J368" s="172"/>
      <c r="K368" s="102"/>
    </row>
    <row r="369" spans="1:11" s="90" customFormat="1" x14ac:dyDescent="0.25">
      <c r="A369" s="91"/>
      <c r="B369" s="98" t="s">
        <v>571</v>
      </c>
      <c r="C369" s="93"/>
      <c r="D369" s="94"/>
      <c r="E369" s="99"/>
      <c r="F369" s="99"/>
      <c r="G369" s="96"/>
      <c r="H369" s="96"/>
      <c r="I369" s="107"/>
      <c r="J369" s="172"/>
      <c r="K369" s="102"/>
    </row>
    <row r="370" spans="1:11" s="90" customFormat="1" x14ac:dyDescent="0.25">
      <c r="A370" s="91"/>
      <c r="B370" s="98" t="s">
        <v>572</v>
      </c>
      <c r="C370" s="93"/>
      <c r="D370" s="94"/>
      <c r="E370" s="99"/>
      <c r="F370" s="99"/>
      <c r="G370" s="96"/>
      <c r="H370" s="96"/>
      <c r="I370" s="107"/>
      <c r="J370" s="172"/>
      <c r="K370" s="102"/>
    </row>
    <row r="371" spans="1:11" s="90" customFormat="1" x14ac:dyDescent="0.25">
      <c r="A371" s="91"/>
      <c r="B371" s="98" t="s">
        <v>573</v>
      </c>
      <c r="C371" s="93"/>
      <c r="D371" s="94"/>
      <c r="E371" s="99"/>
      <c r="F371" s="99"/>
      <c r="G371" s="96"/>
      <c r="H371" s="96"/>
      <c r="I371" s="107"/>
      <c r="J371" s="172"/>
      <c r="K371" s="102"/>
    </row>
    <row r="372" spans="1:11" s="90" customFormat="1" x14ac:dyDescent="0.25">
      <c r="A372" s="91"/>
      <c r="B372" s="98" t="s">
        <v>574</v>
      </c>
      <c r="C372" s="93" t="s">
        <v>188</v>
      </c>
      <c r="D372" s="94"/>
      <c r="E372" s="99">
        <v>125</v>
      </c>
      <c r="F372" s="99"/>
      <c r="G372" s="96"/>
      <c r="H372" s="96"/>
      <c r="I372" s="107"/>
      <c r="J372" s="172"/>
      <c r="K372" s="102"/>
    </row>
    <row r="373" spans="1:11" s="90" customFormat="1" x14ac:dyDescent="0.25">
      <c r="A373" s="91"/>
      <c r="B373" s="98" t="s">
        <v>575</v>
      </c>
      <c r="C373" s="93" t="s">
        <v>188</v>
      </c>
      <c r="D373" s="94"/>
      <c r="E373" s="99">
        <f>7+38+7</f>
        <v>52</v>
      </c>
      <c r="F373" s="99"/>
      <c r="G373" s="96"/>
      <c r="H373" s="96"/>
      <c r="I373" s="107"/>
      <c r="J373" s="172"/>
      <c r="K373" s="102"/>
    </row>
    <row r="374" spans="1:11" s="90" customFormat="1" x14ac:dyDescent="0.25">
      <c r="A374" s="91"/>
      <c r="B374" s="98"/>
      <c r="C374" s="93"/>
      <c r="D374" s="94"/>
      <c r="E374" s="99"/>
      <c r="F374" s="99"/>
      <c r="G374" s="96"/>
      <c r="H374" s="96"/>
      <c r="I374" s="107"/>
      <c r="J374" s="172"/>
      <c r="K374" s="102"/>
    </row>
    <row r="375" spans="1:11" s="90" customFormat="1" x14ac:dyDescent="0.25">
      <c r="A375" s="91"/>
      <c r="B375" s="98" t="s">
        <v>577</v>
      </c>
      <c r="C375" s="93"/>
      <c r="D375" s="94"/>
      <c r="E375" s="99"/>
      <c r="F375" s="99"/>
      <c r="G375" s="96"/>
      <c r="H375" s="96"/>
      <c r="I375" s="107"/>
      <c r="J375" s="172"/>
      <c r="K375" s="102"/>
    </row>
    <row r="376" spans="1:11" s="90" customFormat="1" ht="25.5" x14ac:dyDescent="0.25">
      <c r="A376" s="91"/>
      <c r="B376" s="98" t="s">
        <v>578</v>
      </c>
      <c r="C376" s="93"/>
      <c r="D376" s="94"/>
      <c r="E376" s="99"/>
      <c r="F376" s="99"/>
      <c r="G376" s="96"/>
      <c r="H376" s="96"/>
      <c r="I376" s="107"/>
      <c r="J376" s="172"/>
      <c r="K376" s="102"/>
    </row>
    <row r="377" spans="1:11" s="90" customFormat="1" x14ac:dyDescent="0.25">
      <c r="A377" s="91"/>
      <c r="B377" s="98" t="s">
        <v>574</v>
      </c>
      <c r="C377" s="93" t="s">
        <v>188</v>
      </c>
      <c r="D377" s="94"/>
      <c r="E377" s="99">
        <v>125</v>
      </c>
      <c r="F377" s="99"/>
      <c r="G377" s="96"/>
      <c r="H377" s="96"/>
      <c r="I377" s="107"/>
      <c r="J377" s="172"/>
      <c r="K377" s="102"/>
    </row>
    <row r="378" spans="1:11" s="90" customFormat="1" x14ac:dyDescent="0.25">
      <c r="A378" s="91"/>
      <c r="B378" s="98" t="s">
        <v>575</v>
      </c>
      <c r="C378" s="93" t="s">
        <v>188</v>
      </c>
      <c r="D378" s="94"/>
      <c r="E378" s="99">
        <v>52</v>
      </c>
      <c r="F378" s="99"/>
      <c r="G378" s="96"/>
      <c r="H378" s="96"/>
      <c r="I378" s="107"/>
      <c r="J378" s="172"/>
      <c r="K378" s="102"/>
    </row>
    <row r="379" spans="1:11" s="90" customFormat="1" x14ac:dyDescent="0.25">
      <c r="A379" s="91"/>
      <c r="B379" s="98"/>
      <c r="C379" s="93"/>
      <c r="D379" s="94"/>
      <c r="E379" s="99"/>
      <c r="F379" s="99"/>
      <c r="G379" s="96"/>
      <c r="H379" s="96"/>
      <c r="I379" s="107"/>
      <c r="J379" s="172"/>
      <c r="K379" s="102"/>
    </row>
    <row r="380" spans="1:11" s="90" customFormat="1" x14ac:dyDescent="0.25">
      <c r="A380" s="91"/>
      <c r="B380" s="98" t="s">
        <v>581</v>
      </c>
      <c r="C380" s="93" t="s">
        <v>84</v>
      </c>
      <c r="D380" s="94"/>
      <c r="E380" s="99">
        <v>1</v>
      </c>
      <c r="F380" s="99"/>
      <c r="G380" s="96"/>
      <c r="H380" s="96"/>
      <c r="I380" s="107"/>
      <c r="J380" s="172"/>
      <c r="K380" s="102"/>
    </row>
    <row r="381" spans="1:11" s="90" customFormat="1" x14ac:dyDescent="0.25">
      <c r="A381" s="91"/>
      <c r="B381" s="98" t="s">
        <v>582</v>
      </c>
      <c r="C381" s="93" t="s">
        <v>84</v>
      </c>
      <c r="D381" s="94"/>
      <c r="E381" s="99">
        <v>1</v>
      </c>
      <c r="F381" s="99"/>
      <c r="G381" s="96"/>
      <c r="H381" s="96"/>
      <c r="I381" s="107"/>
      <c r="J381" s="172"/>
      <c r="K381" s="102"/>
    </row>
    <row r="382" spans="1:11" s="90" customFormat="1" x14ac:dyDescent="0.25">
      <c r="A382" s="91"/>
      <c r="B382" s="98"/>
      <c r="C382" s="93"/>
      <c r="D382" s="94"/>
      <c r="E382" s="99"/>
      <c r="F382" s="99"/>
      <c r="G382" s="96"/>
      <c r="H382" s="96"/>
      <c r="I382" s="107"/>
      <c r="J382" s="172"/>
      <c r="K382" s="102"/>
    </row>
    <row r="383" spans="1:11" s="90" customFormat="1" x14ac:dyDescent="0.25">
      <c r="A383" s="91" t="s">
        <v>203</v>
      </c>
      <c r="B383" s="104" t="s">
        <v>586</v>
      </c>
      <c r="C383" s="93" t="s">
        <v>192</v>
      </c>
      <c r="D383" s="94"/>
      <c r="E383" s="99"/>
      <c r="F383" s="99"/>
      <c r="G383" s="96"/>
      <c r="H383" s="96">
        <f t="shared" ref="H383" si="29">G383*E383</f>
        <v>0</v>
      </c>
      <c r="I383" s="107"/>
      <c r="J383" s="172"/>
      <c r="K383" s="102"/>
    </row>
    <row r="384" spans="1:11" s="90" customFormat="1" x14ac:dyDescent="0.25">
      <c r="A384" s="91"/>
      <c r="B384" s="104"/>
      <c r="C384" s="93"/>
      <c r="D384" s="94"/>
      <c r="E384" s="99"/>
      <c r="F384" s="99"/>
      <c r="G384" s="96"/>
      <c r="H384" s="96"/>
      <c r="I384" s="107"/>
      <c r="J384" s="172"/>
      <c r="K384" s="94"/>
    </row>
    <row r="385" spans="1:11" s="90" customFormat="1" x14ac:dyDescent="0.25">
      <c r="A385" s="91"/>
      <c r="B385" s="120" t="s">
        <v>587</v>
      </c>
      <c r="C385" s="93"/>
      <c r="D385" s="94"/>
      <c r="E385" s="99"/>
      <c r="F385" s="99"/>
      <c r="G385" s="96"/>
      <c r="H385" s="96"/>
      <c r="I385" s="107"/>
      <c r="J385" s="172"/>
      <c r="K385" s="94"/>
    </row>
    <row r="386" spans="1:11" s="90" customFormat="1" ht="25.5" x14ac:dyDescent="0.25">
      <c r="A386" s="91"/>
      <c r="B386" s="98" t="s">
        <v>588</v>
      </c>
      <c r="C386" s="93" t="s">
        <v>589</v>
      </c>
      <c r="D386" s="94"/>
      <c r="E386" s="99"/>
      <c r="F386" s="99"/>
      <c r="G386" s="96"/>
      <c r="H386" s="96"/>
      <c r="I386" s="107"/>
      <c r="J386" s="172"/>
      <c r="K386" s="94"/>
    </row>
    <row r="387" spans="1:11" s="90" customFormat="1" x14ac:dyDescent="0.25">
      <c r="A387" s="91"/>
      <c r="B387" s="98"/>
      <c r="C387" s="93"/>
      <c r="D387" s="94"/>
      <c r="E387" s="99"/>
      <c r="F387" s="99"/>
      <c r="G387" s="96"/>
      <c r="H387" s="96"/>
      <c r="I387" s="107"/>
      <c r="J387" s="172"/>
      <c r="K387" s="94"/>
    </row>
    <row r="388" spans="1:11" s="90" customFormat="1" ht="25.5" x14ac:dyDescent="0.25">
      <c r="A388" s="91"/>
      <c r="B388" s="98" t="s">
        <v>590</v>
      </c>
      <c r="C388" s="93" t="s">
        <v>589</v>
      </c>
      <c r="D388" s="94"/>
      <c r="E388" s="99"/>
      <c r="F388" s="99"/>
      <c r="G388" s="96"/>
      <c r="H388" s="96"/>
      <c r="I388" s="107"/>
      <c r="J388" s="172"/>
      <c r="K388" s="94"/>
    </row>
    <row r="389" spans="1:11" s="90" customFormat="1" x14ac:dyDescent="0.25">
      <c r="A389" s="91"/>
      <c r="B389" s="98"/>
      <c r="C389" s="93"/>
      <c r="D389" s="94"/>
      <c r="E389" s="99"/>
      <c r="F389" s="99"/>
      <c r="G389" s="96"/>
      <c r="H389" s="96"/>
      <c r="I389" s="107"/>
      <c r="J389" s="172"/>
      <c r="K389" s="94"/>
    </row>
    <row r="390" spans="1:11" s="90" customFormat="1" x14ac:dyDescent="0.25">
      <c r="A390" s="91"/>
      <c r="B390" s="98"/>
      <c r="C390" s="93"/>
      <c r="D390" s="94"/>
      <c r="E390" s="99"/>
      <c r="F390" s="99"/>
      <c r="G390" s="96"/>
      <c r="H390" s="96"/>
      <c r="I390" s="107"/>
      <c r="J390" s="172"/>
      <c r="K390" s="94"/>
    </row>
    <row r="391" spans="1:11" s="90" customFormat="1" x14ac:dyDescent="0.25">
      <c r="A391" s="91"/>
      <c r="B391" s="120" t="s">
        <v>591</v>
      </c>
      <c r="C391" s="93"/>
      <c r="D391" s="94"/>
      <c r="E391" s="99"/>
      <c r="F391" s="99"/>
      <c r="G391" s="96"/>
      <c r="H391" s="96"/>
      <c r="I391" s="107"/>
      <c r="J391" s="172"/>
      <c r="K391" s="94"/>
    </row>
    <row r="392" spans="1:11" s="90" customFormat="1" ht="25.5" x14ac:dyDescent="0.25">
      <c r="A392" s="91"/>
      <c r="B392" s="98" t="s">
        <v>588</v>
      </c>
      <c r="C392" s="93"/>
      <c r="D392" s="94"/>
      <c r="E392" s="99"/>
      <c r="F392" s="99"/>
      <c r="G392" s="96"/>
      <c r="H392" s="96"/>
      <c r="I392" s="107"/>
      <c r="J392" s="172"/>
      <c r="K392" s="94"/>
    </row>
    <row r="393" spans="1:11" s="90" customFormat="1" x14ac:dyDescent="0.25">
      <c r="A393" s="91"/>
      <c r="B393" s="98" t="s">
        <v>574</v>
      </c>
      <c r="C393" s="93" t="s">
        <v>188</v>
      </c>
      <c r="D393" s="94"/>
      <c r="E393" s="99">
        <v>12</v>
      </c>
      <c r="F393" s="99"/>
      <c r="G393" s="96"/>
      <c r="H393" s="96"/>
      <c r="I393" s="107"/>
      <c r="J393" s="172"/>
      <c r="K393" s="102"/>
    </row>
    <row r="394" spans="1:11" s="90" customFormat="1" x14ac:dyDescent="0.25">
      <c r="A394" s="91"/>
      <c r="B394" s="98" t="s">
        <v>575</v>
      </c>
      <c r="C394" s="93" t="s">
        <v>188</v>
      </c>
      <c r="D394" s="94"/>
      <c r="E394" s="99">
        <v>12</v>
      </c>
      <c r="F394" s="99"/>
      <c r="G394" s="96"/>
      <c r="H394" s="96"/>
      <c r="I394" s="107"/>
      <c r="J394" s="172"/>
      <c r="K394" s="102"/>
    </row>
    <row r="395" spans="1:11" s="90" customFormat="1" x14ac:dyDescent="0.25">
      <c r="A395" s="91"/>
      <c r="B395" s="98"/>
      <c r="C395" s="93"/>
      <c r="D395" s="94"/>
      <c r="E395" s="99"/>
      <c r="F395" s="99"/>
      <c r="G395" s="96"/>
      <c r="H395" s="96"/>
      <c r="I395" s="107"/>
      <c r="J395" s="172"/>
      <c r="K395" s="94"/>
    </row>
    <row r="396" spans="1:11" s="90" customFormat="1" ht="25.5" x14ac:dyDescent="0.25">
      <c r="A396" s="91"/>
      <c r="B396" s="98" t="s">
        <v>592</v>
      </c>
      <c r="C396" s="93"/>
      <c r="D396" s="94"/>
      <c r="E396" s="99"/>
      <c r="F396" s="99"/>
      <c r="G396" s="96"/>
      <c r="H396" s="96"/>
      <c r="I396" s="107"/>
      <c r="J396" s="172"/>
      <c r="K396" s="94"/>
    </row>
    <row r="397" spans="1:11" s="90" customFormat="1" x14ac:dyDescent="0.25">
      <c r="A397" s="91"/>
      <c r="B397" s="98" t="s">
        <v>574</v>
      </c>
      <c r="C397" s="93" t="s">
        <v>188</v>
      </c>
      <c r="D397" s="94"/>
      <c r="E397" s="99">
        <v>12</v>
      </c>
      <c r="F397" s="99"/>
      <c r="G397" s="96"/>
      <c r="H397" s="96"/>
      <c r="I397" s="107"/>
      <c r="J397" s="172"/>
      <c r="K397" s="102"/>
    </row>
    <row r="398" spans="1:11" s="90" customFormat="1" x14ac:dyDescent="0.25">
      <c r="A398" s="91"/>
      <c r="B398" s="98" t="s">
        <v>575</v>
      </c>
      <c r="C398" s="93" t="s">
        <v>188</v>
      </c>
      <c r="D398" s="94"/>
      <c r="E398" s="99">
        <v>12</v>
      </c>
      <c r="F398" s="99"/>
      <c r="G398" s="96"/>
      <c r="H398" s="96"/>
      <c r="I398" s="107"/>
      <c r="J398" s="172"/>
      <c r="K398" s="102"/>
    </row>
    <row r="399" spans="1:11" s="90" customFormat="1" x14ac:dyDescent="0.25">
      <c r="A399" s="91"/>
      <c r="B399" s="98"/>
      <c r="C399" s="93"/>
      <c r="D399" s="94"/>
      <c r="E399" s="99"/>
      <c r="F399" s="99"/>
      <c r="G399" s="96"/>
      <c r="H399" s="96"/>
      <c r="I399" s="107"/>
      <c r="J399" s="172"/>
      <c r="K399" s="94"/>
    </row>
    <row r="400" spans="1:11" s="90" customFormat="1" x14ac:dyDescent="0.25">
      <c r="A400" s="91"/>
      <c r="B400" s="98" t="s">
        <v>470</v>
      </c>
      <c r="C400" s="93"/>
      <c r="D400" s="94"/>
      <c r="E400" s="99"/>
      <c r="F400" s="99"/>
      <c r="G400" s="96"/>
      <c r="H400" s="96"/>
      <c r="I400" s="107"/>
      <c r="J400" s="172"/>
      <c r="K400" s="94"/>
    </row>
    <row r="401" spans="1:11" s="90" customFormat="1" x14ac:dyDescent="0.25">
      <c r="A401" s="91"/>
      <c r="B401" s="98" t="s">
        <v>593</v>
      </c>
      <c r="C401" s="93" t="s">
        <v>192</v>
      </c>
      <c r="D401" s="94"/>
      <c r="E401" s="99">
        <v>2</v>
      </c>
      <c r="F401" s="99"/>
      <c r="G401" s="96"/>
      <c r="H401" s="96"/>
      <c r="I401" s="107"/>
      <c r="J401" s="172"/>
      <c r="K401" s="94"/>
    </row>
    <row r="402" spans="1:11" s="90" customFormat="1" x14ac:dyDescent="0.25">
      <c r="A402" s="91"/>
      <c r="B402" s="98" t="s">
        <v>471</v>
      </c>
      <c r="C402" s="93" t="s">
        <v>192</v>
      </c>
      <c r="D402" s="94"/>
      <c r="E402" s="99">
        <v>2</v>
      </c>
      <c r="F402" s="99"/>
      <c r="G402" s="96"/>
      <c r="H402" s="96"/>
      <c r="I402" s="107"/>
      <c r="J402" s="172"/>
      <c r="K402" s="94"/>
    </row>
    <row r="403" spans="1:11" s="90" customFormat="1" x14ac:dyDescent="0.25">
      <c r="A403" s="91"/>
      <c r="B403" s="98" t="s">
        <v>594</v>
      </c>
      <c r="C403" s="93"/>
      <c r="D403" s="94"/>
      <c r="E403" s="99"/>
      <c r="F403" s="99"/>
      <c r="G403" s="96"/>
      <c r="H403" s="96"/>
      <c r="I403" s="107"/>
      <c r="J403" s="172"/>
      <c r="K403" s="94"/>
    </row>
    <row r="404" spans="1:11" s="90" customFormat="1" x14ac:dyDescent="0.25">
      <c r="A404" s="91"/>
      <c r="B404" s="98" t="s">
        <v>593</v>
      </c>
      <c r="C404" s="93" t="s">
        <v>192</v>
      </c>
      <c r="D404" s="94"/>
      <c r="E404" s="99">
        <v>1</v>
      </c>
      <c r="F404" s="99"/>
      <c r="G404" s="96"/>
      <c r="H404" s="96"/>
      <c r="I404" s="107"/>
      <c r="J404" s="172"/>
      <c r="K404" s="94"/>
    </row>
    <row r="405" spans="1:11" s="90" customFormat="1" x14ac:dyDescent="0.25">
      <c r="A405" s="91"/>
      <c r="B405" s="98" t="s">
        <v>471</v>
      </c>
      <c r="C405" s="93" t="s">
        <v>192</v>
      </c>
      <c r="D405" s="94"/>
      <c r="E405" s="99">
        <v>1</v>
      </c>
      <c r="F405" s="99"/>
      <c r="G405" s="96"/>
      <c r="H405" s="96"/>
      <c r="I405" s="107"/>
      <c r="J405" s="172"/>
      <c r="K405" s="94"/>
    </row>
    <row r="406" spans="1:11" s="90" customFormat="1" x14ac:dyDescent="0.25">
      <c r="A406" s="91"/>
      <c r="B406" s="98" t="s">
        <v>595</v>
      </c>
      <c r="C406" s="93" t="s">
        <v>84</v>
      </c>
      <c r="D406" s="94"/>
      <c r="E406" s="99">
        <v>1</v>
      </c>
      <c r="F406" s="99"/>
      <c r="G406" s="96"/>
      <c r="H406" s="96"/>
      <c r="I406" s="107"/>
      <c r="J406" s="172"/>
      <c r="K406" s="94"/>
    </row>
    <row r="407" spans="1:11" s="90" customFormat="1" x14ac:dyDescent="0.25">
      <c r="A407" s="91"/>
      <c r="B407" s="104"/>
      <c r="C407" s="93"/>
      <c r="D407" s="94"/>
      <c r="E407" s="99"/>
      <c r="F407" s="99"/>
      <c r="G407" s="96"/>
      <c r="H407" s="96"/>
      <c r="I407" s="107"/>
      <c r="J407" s="172"/>
      <c r="K407" s="94"/>
    </row>
    <row r="408" spans="1:11" s="90" customFormat="1" x14ac:dyDescent="0.25">
      <c r="A408" s="91" t="s">
        <v>218</v>
      </c>
      <c r="B408" s="104" t="s">
        <v>596</v>
      </c>
      <c r="C408" s="93"/>
      <c r="D408" s="94"/>
      <c r="E408" s="99"/>
      <c r="F408" s="99"/>
      <c r="G408" s="96"/>
      <c r="H408" s="96">
        <f t="shared" ref="H408" si="30">G408*E408</f>
        <v>0</v>
      </c>
      <c r="I408" s="107"/>
      <c r="J408" s="172"/>
      <c r="K408" s="102"/>
    </row>
    <row r="409" spans="1:11" s="90" customFormat="1" x14ac:dyDescent="0.25">
      <c r="A409" s="91"/>
      <c r="B409" s="104"/>
      <c r="C409" s="93"/>
      <c r="D409" s="94"/>
      <c r="E409" s="99"/>
      <c r="F409" s="99"/>
      <c r="G409" s="96"/>
      <c r="H409" s="96"/>
      <c r="I409" s="107"/>
      <c r="J409" s="172"/>
      <c r="K409" s="94"/>
    </row>
    <row r="410" spans="1:11" s="90" customFormat="1" x14ac:dyDescent="0.25">
      <c r="A410" s="91"/>
      <c r="B410" s="98" t="s">
        <v>582</v>
      </c>
      <c r="C410" s="93" t="s">
        <v>84</v>
      </c>
      <c r="D410" s="94"/>
      <c r="E410" s="99">
        <v>1</v>
      </c>
      <c r="F410" s="99"/>
      <c r="G410" s="96"/>
      <c r="H410" s="96"/>
      <c r="I410" s="107"/>
      <c r="J410" s="172"/>
      <c r="K410" s="102"/>
    </row>
    <row r="411" spans="1:11" s="90" customFormat="1" x14ac:dyDescent="0.25">
      <c r="A411" s="91"/>
      <c r="B411" s="98"/>
      <c r="C411" s="93"/>
      <c r="D411" s="94"/>
      <c r="E411" s="99"/>
      <c r="F411" s="99"/>
      <c r="G411" s="96"/>
      <c r="H411" s="96"/>
      <c r="I411" s="94"/>
      <c r="J411" s="173"/>
      <c r="K411" s="94"/>
    </row>
    <row r="412" spans="1:11" s="90" customFormat="1" x14ac:dyDescent="0.25">
      <c r="A412" s="116" t="s">
        <v>247</v>
      </c>
      <c r="B412" s="117" t="s">
        <v>597</v>
      </c>
      <c r="C412" s="116"/>
      <c r="D412" s="87"/>
      <c r="E412" s="118"/>
      <c r="F412" s="118"/>
      <c r="G412" s="116"/>
      <c r="H412" s="116"/>
      <c r="I412" s="87"/>
      <c r="J412" s="114"/>
      <c r="K412" s="87"/>
    </row>
    <row r="413" spans="1:11" s="90" customFormat="1" x14ac:dyDescent="0.25">
      <c r="A413" s="91"/>
      <c r="B413" s="104"/>
      <c r="C413" s="93"/>
      <c r="D413" s="94"/>
      <c r="E413" s="99"/>
      <c r="F413" s="99"/>
      <c r="G413" s="96"/>
      <c r="H413" s="96"/>
      <c r="I413" s="107"/>
      <c r="J413" s="169"/>
      <c r="K413" s="102"/>
    </row>
    <row r="414" spans="1:11" s="90" customFormat="1" x14ac:dyDescent="0.25">
      <c r="A414" s="91" t="s">
        <v>598</v>
      </c>
      <c r="B414" s="104" t="s">
        <v>599</v>
      </c>
      <c r="C414" s="93"/>
      <c r="D414" s="94"/>
      <c r="E414" s="99"/>
      <c r="F414" s="99"/>
      <c r="G414" s="96"/>
      <c r="H414" s="96">
        <f t="shared" ref="H414" si="31">E414*G414</f>
        <v>0</v>
      </c>
      <c r="I414" s="107"/>
      <c r="J414" s="172"/>
      <c r="K414" s="102"/>
    </row>
    <row r="415" spans="1:11" s="90" customFormat="1" x14ac:dyDescent="0.25">
      <c r="A415" s="91"/>
      <c r="B415" s="104"/>
      <c r="C415" s="93"/>
      <c r="D415" s="94"/>
      <c r="E415" s="99"/>
      <c r="F415" s="99"/>
      <c r="G415" s="96"/>
      <c r="H415" s="96"/>
      <c r="I415" s="107"/>
      <c r="J415" s="172"/>
      <c r="K415" s="102"/>
    </row>
    <row r="416" spans="1:11" s="90" customFormat="1" x14ac:dyDescent="0.25">
      <c r="A416" s="91"/>
      <c r="B416" s="98" t="s">
        <v>600</v>
      </c>
      <c r="C416" s="93"/>
      <c r="D416" s="94"/>
      <c r="E416" s="99"/>
      <c r="F416" s="99"/>
      <c r="G416" s="96"/>
      <c r="H416" s="96">
        <f t="shared" ref="H416" si="32">G416*E416</f>
        <v>0</v>
      </c>
      <c r="I416" s="107"/>
      <c r="J416" s="172"/>
      <c r="K416" s="102"/>
    </row>
    <row r="417" spans="1:11" s="90" customFormat="1" x14ac:dyDescent="0.25">
      <c r="A417" s="91"/>
      <c r="B417" s="98" t="s">
        <v>601</v>
      </c>
      <c r="C417" s="93"/>
      <c r="D417" s="94"/>
      <c r="E417" s="99"/>
      <c r="F417" s="99"/>
      <c r="G417" s="96"/>
      <c r="H417" s="96"/>
      <c r="I417" s="107"/>
      <c r="J417" s="172"/>
      <c r="K417" s="102"/>
    </row>
    <row r="418" spans="1:11" s="90" customFormat="1" x14ac:dyDescent="0.25">
      <c r="A418" s="91"/>
      <c r="B418" s="98" t="s">
        <v>602</v>
      </c>
      <c r="C418" s="93" t="s">
        <v>192</v>
      </c>
      <c r="D418" s="94"/>
      <c r="E418" s="99">
        <v>3</v>
      </c>
      <c r="F418" s="99"/>
      <c r="G418" s="96"/>
      <c r="H418" s="96"/>
      <c r="I418" s="107"/>
      <c r="J418" s="172"/>
      <c r="K418" s="102"/>
    </row>
    <row r="419" spans="1:11" s="90" customFormat="1" x14ac:dyDescent="0.25">
      <c r="A419" s="91"/>
      <c r="B419" s="98" t="s">
        <v>603</v>
      </c>
      <c r="C419" s="93" t="s">
        <v>192</v>
      </c>
      <c r="D419" s="94"/>
      <c r="E419" s="99">
        <v>3</v>
      </c>
      <c r="F419" s="99"/>
      <c r="G419" s="96"/>
      <c r="H419" s="96"/>
      <c r="I419" s="107"/>
      <c r="J419" s="172"/>
      <c r="K419" s="102"/>
    </row>
    <row r="420" spans="1:11" s="90" customFormat="1" x14ac:dyDescent="0.25">
      <c r="A420" s="91"/>
      <c r="B420" s="98" t="s">
        <v>604</v>
      </c>
      <c r="C420" s="93" t="s">
        <v>192</v>
      </c>
      <c r="D420" s="94"/>
      <c r="E420" s="99">
        <v>20</v>
      </c>
      <c r="F420" s="99"/>
      <c r="G420" s="96"/>
      <c r="H420" s="96"/>
      <c r="I420" s="107"/>
      <c r="J420" s="172"/>
      <c r="K420" s="102"/>
    </row>
    <row r="421" spans="1:11" s="90" customFormat="1" x14ac:dyDescent="0.25">
      <c r="A421" s="91"/>
      <c r="B421" s="98" t="s">
        <v>605</v>
      </c>
      <c r="C421" s="93" t="s">
        <v>192</v>
      </c>
      <c r="D421" s="94"/>
      <c r="E421" s="99">
        <v>3</v>
      </c>
      <c r="F421" s="99"/>
      <c r="G421" s="96"/>
      <c r="H421" s="96"/>
      <c r="I421" s="107"/>
      <c r="J421" s="172"/>
      <c r="K421" s="102"/>
    </row>
    <row r="422" spans="1:11" s="90" customFormat="1" x14ac:dyDescent="0.25">
      <c r="A422" s="91"/>
      <c r="B422" s="98" t="s">
        <v>606</v>
      </c>
      <c r="C422" s="93" t="s">
        <v>192</v>
      </c>
      <c r="D422" s="94"/>
      <c r="E422" s="99">
        <v>90</v>
      </c>
      <c r="F422" s="99"/>
      <c r="G422" s="96"/>
      <c r="H422" s="96"/>
      <c r="I422" s="107"/>
      <c r="J422" s="172"/>
      <c r="K422" s="102"/>
    </row>
    <row r="423" spans="1:11" s="90" customFormat="1" x14ac:dyDescent="0.25">
      <c r="A423" s="91"/>
      <c r="B423" s="98"/>
      <c r="C423" s="93"/>
      <c r="D423" s="94"/>
      <c r="E423" s="99"/>
      <c r="F423" s="99"/>
      <c r="G423" s="96"/>
      <c r="H423" s="96">
        <f t="shared" ref="H423:H425" si="33">G423*E423</f>
        <v>0</v>
      </c>
      <c r="I423" s="107"/>
      <c r="J423" s="172"/>
      <c r="K423" s="102"/>
    </row>
    <row r="424" spans="1:11" s="90" customFormat="1" x14ac:dyDescent="0.25">
      <c r="A424" s="91"/>
      <c r="B424" s="98" t="s">
        <v>607</v>
      </c>
      <c r="C424" s="93" t="s">
        <v>192</v>
      </c>
      <c r="D424" s="94"/>
      <c r="E424" s="99">
        <v>119</v>
      </c>
      <c r="F424" s="99"/>
      <c r="G424" s="96"/>
      <c r="H424" s="96">
        <f t="shared" si="33"/>
        <v>0</v>
      </c>
      <c r="I424" s="107"/>
      <c r="J424" s="172"/>
      <c r="K424" s="102"/>
    </row>
    <row r="425" spans="1:11" s="90" customFormat="1" x14ac:dyDescent="0.25">
      <c r="A425" s="91"/>
      <c r="B425" s="98" t="s">
        <v>608</v>
      </c>
      <c r="C425" s="93" t="s">
        <v>192</v>
      </c>
      <c r="D425" s="94"/>
      <c r="E425" s="99">
        <v>119</v>
      </c>
      <c r="F425" s="99"/>
      <c r="G425" s="96"/>
      <c r="H425" s="96">
        <f t="shared" si="33"/>
        <v>0</v>
      </c>
      <c r="I425" s="107"/>
      <c r="J425" s="172"/>
      <c r="K425" s="102"/>
    </row>
    <row r="426" spans="1:11" s="90" customFormat="1" x14ac:dyDescent="0.25">
      <c r="A426" s="91"/>
      <c r="B426" s="98" t="s">
        <v>609</v>
      </c>
      <c r="C426" s="93" t="s">
        <v>192</v>
      </c>
      <c r="D426" s="94"/>
      <c r="E426" s="99">
        <v>119</v>
      </c>
      <c r="F426" s="99"/>
      <c r="G426" s="96"/>
      <c r="H426" s="96"/>
      <c r="I426" s="107"/>
      <c r="J426" s="172"/>
      <c r="K426" s="102"/>
    </row>
    <row r="427" spans="1:11" s="90" customFormat="1" x14ac:dyDescent="0.25">
      <c r="A427" s="91"/>
      <c r="B427" s="98"/>
      <c r="C427" s="93"/>
      <c r="D427" s="94"/>
      <c r="E427" s="99"/>
      <c r="F427" s="99"/>
      <c r="G427" s="96"/>
      <c r="H427" s="96"/>
      <c r="I427" s="94"/>
      <c r="J427" s="172"/>
      <c r="K427" s="94"/>
    </row>
    <row r="428" spans="1:11" s="90" customFormat="1" x14ac:dyDescent="0.25">
      <c r="A428" s="91"/>
      <c r="B428" s="98"/>
      <c r="C428" s="93"/>
      <c r="D428" s="94"/>
      <c r="E428" s="99"/>
      <c r="F428" s="99"/>
      <c r="G428" s="96"/>
      <c r="H428" s="96"/>
      <c r="I428" s="94"/>
      <c r="J428" s="173"/>
      <c r="K428" s="94"/>
    </row>
    <row r="429" spans="1:11" s="90" customFormat="1" x14ac:dyDescent="0.25">
      <c r="A429" s="122" t="s">
        <v>300</v>
      </c>
      <c r="B429" s="123" t="s">
        <v>610</v>
      </c>
      <c r="C429" s="122"/>
      <c r="D429" s="87"/>
      <c r="E429" s="118"/>
      <c r="F429" s="118"/>
      <c r="G429" s="116"/>
      <c r="H429" s="116"/>
      <c r="I429" s="87"/>
      <c r="J429" s="114"/>
      <c r="K429" s="87"/>
    </row>
    <row r="430" spans="1:11" s="90" customFormat="1" x14ac:dyDescent="0.25">
      <c r="A430" s="91"/>
      <c r="B430" s="104"/>
      <c r="C430" s="93"/>
      <c r="D430" s="94"/>
      <c r="E430" s="99"/>
      <c r="F430" s="99"/>
      <c r="G430" s="96"/>
      <c r="H430" s="96"/>
      <c r="I430" s="107"/>
      <c r="J430" s="231"/>
      <c r="K430" s="102"/>
    </row>
    <row r="431" spans="1:11" s="90" customFormat="1" x14ac:dyDescent="0.25">
      <c r="A431" s="91" t="s">
        <v>305</v>
      </c>
      <c r="B431" s="104" t="s">
        <v>611</v>
      </c>
      <c r="C431" s="93"/>
      <c r="D431" s="94"/>
      <c r="E431" s="99"/>
      <c r="F431" s="99"/>
      <c r="G431" s="96"/>
      <c r="H431" s="96">
        <f t="shared" ref="H431" si="34">E431*G431</f>
        <v>0</v>
      </c>
      <c r="I431" s="107"/>
      <c r="J431" s="172"/>
      <c r="K431" s="102"/>
    </row>
    <row r="432" spans="1:11" s="90" customFormat="1" x14ac:dyDescent="0.25">
      <c r="A432" s="91"/>
      <c r="B432" s="92"/>
      <c r="C432" s="93"/>
      <c r="D432" s="94"/>
      <c r="E432" s="99"/>
      <c r="F432" s="99"/>
      <c r="G432" s="96"/>
      <c r="H432" s="96"/>
      <c r="I432" s="107"/>
      <c r="J432" s="172"/>
      <c r="K432" s="102"/>
    </row>
    <row r="433" spans="1:11" s="90" customFormat="1" x14ac:dyDescent="0.25">
      <c r="A433" s="91"/>
      <c r="B433" s="92" t="s">
        <v>612</v>
      </c>
      <c r="C433" s="93"/>
      <c r="D433" s="94"/>
      <c r="E433" s="99"/>
      <c r="F433" s="99"/>
      <c r="G433" s="96"/>
      <c r="H433" s="96"/>
      <c r="I433" s="107"/>
      <c r="J433" s="172"/>
      <c r="K433" s="102"/>
    </row>
    <row r="434" spans="1:11" s="90" customFormat="1" x14ac:dyDescent="0.25">
      <c r="A434" s="91"/>
      <c r="B434" s="141" t="s">
        <v>613</v>
      </c>
      <c r="C434" s="93"/>
      <c r="D434" s="94"/>
      <c r="E434" s="99"/>
      <c r="F434" s="99"/>
      <c r="G434" s="96"/>
      <c r="H434" s="96"/>
      <c r="I434" s="107"/>
      <c r="J434" s="172"/>
      <c r="K434" s="102"/>
    </row>
    <row r="435" spans="1:11" s="90" customFormat="1" x14ac:dyDescent="0.25">
      <c r="A435" s="91"/>
      <c r="B435" s="141" t="s">
        <v>614</v>
      </c>
      <c r="C435" s="93"/>
      <c r="D435" s="94"/>
      <c r="E435" s="99"/>
      <c r="F435" s="99"/>
      <c r="G435" s="96"/>
      <c r="H435" s="96"/>
      <c r="I435" s="107"/>
      <c r="J435" s="172"/>
      <c r="K435" s="102"/>
    </row>
    <row r="436" spans="1:11" s="90" customFormat="1" x14ac:dyDescent="0.25">
      <c r="A436" s="91"/>
      <c r="B436" s="141" t="s">
        <v>615</v>
      </c>
      <c r="C436" s="93" t="s">
        <v>192</v>
      </c>
      <c r="D436" s="94"/>
      <c r="E436" s="99">
        <f>10+2</f>
        <v>12</v>
      </c>
      <c r="F436" s="99"/>
      <c r="G436" s="96"/>
      <c r="H436" s="96"/>
      <c r="I436" s="107"/>
      <c r="J436" s="172"/>
      <c r="K436" s="102"/>
    </row>
    <row r="437" spans="1:11" s="90" customFormat="1" x14ac:dyDescent="0.25">
      <c r="A437" s="91"/>
      <c r="B437" s="141" t="s">
        <v>616</v>
      </c>
      <c r="C437" s="93" t="s">
        <v>192</v>
      </c>
      <c r="D437" s="94"/>
      <c r="E437" s="99">
        <f>20</f>
        <v>20</v>
      </c>
      <c r="F437" s="99"/>
      <c r="G437" s="96"/>
      <c r="H437" s="96"/>
      <c r="I437" s="107"/>
      <c r="J437" s="172"/>
      <c r="K437" s="102"/>
    </row>
    <row r="438" spans="1:11" s="90" customFormat="1" x14ac:dyDescent="0.25">
      <c r="A438" s="91"/>
      <c r="B438" s="92" t="s">
        <v>617</v>
      </c>
      <c r="C438" s="93"/>
      <c r="D438" s="94"/>
      <c r="E438" s="99"/>
      <c r="F438" s="99"/>
      <c r="G438" s="96"/>
      <c r="H438" s="96"/>
      <c r="I438" s="107"/>
      <c r="J438" s="172"/>
      <c r="K438" s="102"/>
    </row>
    <row r="439" spans="1:11" s="90" customFormat="1" x14ac:dyDescent="0.25">
      <c r="A439" s="91"/>
      <c r="B439" s="141" t="s">
        <v>613</v>
      </c>
      <c r="C439" s="93"/>
      <c r="D439" s="94"/>
      <c r="E439" s="99"/>
      <c r="F439" s="99"/>
      <c r="G439" s="96"/>
      <c r="H439" s="96"/>
      <c r="I439" s="107"/>
      <c r="J439" s="172"/>
      <c r="K439" s="102"/>
    </row>
    <row r="440" spans="1:11" s="90" customFormat="1" x14ac:dyDescent="0.25">
      <c r="A440" s="91"/>
      <c r="B440" s="141" t="s">
        <v>614</v>
      </c>
      <c r="C440" s="93"/>
      <c r="D440" s="94"/>
      <c r="E440" s="99"/>
      <c r="F440" s="99"/>
      <c r="G440" s="96"/>
      <c r="H440" s="96"/>
      <c r="I440" s="107"/>
      <c r="J440" s="172"/>
      <c r="K440" s="102"/>
    </row>
    <row r="441" spans="1:11" s="90" customFormat="1" x14ac:dyDescent="0.25">
      <c r="A441" s="91"/>
      <c r="B441" s="141" t="s">
        <v>615</v>
      </c>
      <c r="C441" s="93" t="s">
        <v>192</v>
      </c>
      <c r="D441" s="94"/>
      <c r="E441" s="99">
        <v>13</v>
      </c>
      <c r="F441" s="99"/>
      <c r="G441" s="96"/>
      <c r="H441" s="96"/>
      <c r="I441" s="107"/>
      <c r="J441" s="172"/>
      <c r="K441" s="102"/>
    </row>
    <row r="442" spans="1:11" s="90" customFormat="1" x14ac:dyDescent="0.25">
      <c r="A442" s="91"/>
      <c r="B442" s="141" t="s">
        <v>616</v>
      </c>
      <c r="C442" s="93" t="s">
        <v>192</v>
      </c>
      <c r="D442" s="94"/>
      <c r="E442" s="99">
        <v>41</v>
      </c>
      <c r="F442" s="99"/>
      <c r="G442" s="96"/>
      <c r="H442" s="96"/>
      <c r="I442" s="107"/>
      <c r="J442" s="172"/>
      <c r="K442" s="102"/>
    </row>
    <row r="443" spans="1:11" s="90" customFormat="1" x14ac:dyDescent="0.25">
      <c r="A443" s="91"/>
      <c r="B443" s="141"/>
      <c r="C443" s="93"/>
      <c r="D443" s="94"/>
      <c r="E443" s="99"/>
      <c r="F443" s="99"/>
      <c r="G443" s="96"/>
      <c r="H443" s="96"/>
      <c r="I443" s="107"/>
      <c r="J443" s="172"/>
      <c r="K443" s="102"/>
    </row>
    <row r="444" spans="1:11" s="90" customFormat="1" x14ac:dyDescent="0.25">
      <c r="A444" s="91" t="s">
        <v>618</v>
      </c>
      <c r="B444" s="104" t="s">
        <v>619</v>
      </c>
      <c r="C444" s="93"/>
      <c r="D444" s="94"/>
      <c r="E444" s="99"/>
      <c r="F444" s="99"/>
      <c r="G444" s="96"/>
      <c r="H444" s="96">
        <f t="shared" ref="H444" si="35">E444*G444</f>
        <v>0</v>
      </c>
      <c r="I444" s="107"/>
      <c r="J444" s="172"/>
      <c r="K444" s="102"/>
    </row>
    <row r="445" spans="1:11" s="90" customFormat="1" x14ac:dyDescent="0.25">
      <c r="A445" s="91"/>
      <c r="B445" s="104"/>
      <c r="C445" s="93"/>
      <c r="D445" s="94"/>
      <c r="E445" s="99"/>
      <c r="F445" s="99"/>
      <c r="G445" s="96"/>
      <c r="H445" s="96"/>
      <c r="I445" s="107"/>
      <c r="J445" s="172"/>
      <c r="K445" s="102"/>
    </row>
    <row r="446" spans="1:11" s="90" customFormat="1" ht="51" x14ac:dyDescent="0.25">
      <c r="A446" s="91"/>
      <c r="B446" s="141" t="s">
        <v>620</v>
      </c>
      <c r="C446" s="93"/>
      <c r="D446" s="94"/>
      <c r="E446" s="99"/>
      <c r="F446" s="99"/>
      <c r="G446" s="96"/>
      <c r="H446" s="96"/>
      <c r="I446" s="107"/>
      <c r="J446" s="172"/>
      <c r="K446" s="102"/>
    </row>
    <row r="447" spans="1:11" s="90" customFormat="1" x14ac:dyDescent="0.25">
      <c r="A447" s="91"/>
      <c r="B447" s="141" t="s">
        <v>621</v>
      </c>
      <c r="C447" s="93"/>
      <c r="D447" s="94"/>
      <c r="E447" s="99"/>
      <c r="F447" s="99"/>
      <c r="G447" s="96"/>
      <c r="H447" s="96"/>
      <c r="I447" s="107"/>
      <c r="J447" s="172"/>
      <c r="K447" s="102"/>
    </row>
    <row r="448" spans="1:11" s="90" customFormat="1" x14ac:dyDescent="0.25">
      <c r="A448" s="105"/>
      <c r="B448" s="142" t="s">
        <v>622</v>
      </c>
      <c r="C448" s="93" t="s">
        <v>192</v>
      </c>
      <c r="D448" s="94"/>
      <c r="E448" s="99">
        <v>1</v>
      </c>
      <c r="F448" s="99"/>
      <c r="G448" s="96"/>
      <c r="H448" s="96"/>
      <c r="I448" s="94"/>
      <c r="J448" s="172"/>
      <c r="K448" s="94"/>
    </row>
    <row r="449" spans="1:11" s="90" customFormat="1" x14ac:dyDescent="0.25">
      <c r="A449" s="105"/>
      <c r="B449" s="142" t="s">
        <v>623</v>
      </c>
      <c r="C449" s="93" t="s">
        <v>192</v>
      </c>
      <c r="D449" s="94"/>
      <c r="E449" s="99">
        <v>1</v>
      </c>
      <c r="F449" s="99"/>
      <c r="G449" s="96"/>
      <c r="H449" s="96"/>
      <c r="I449" s="94"/>
      <c r="J449" s="172"/>
      <c r="K449" s="94"/>
    </row>
    <row r="450" spans="1:11" s="90" customFormat="1" x14ac:dyDescent="0.25">
      <c r="A450" s="91"/>
      <c r="B450" s="104"/>
      <c r="C450" s="93"/>
      <c r="D450" s="94"/>
      <c r="E450" s="99"/>
      <c r="F450" s="99"/>
      <c r="G450" s="96"/>
      <c r="H450" s="96"/>
      <c r="I450" s="107"/>
      <c r="J450" s="172"/>
      <c r="K450" s="102"/>
    </row>
    <row r="451" spans="1:11" s="90" customFormat="1" x14ac:dyDescent="0.25">
      <c r="A451" s="91"/>
      <c r="B451" s="98" t="s">
        <v>624</v>
      </c>
      <c r="C451" s="93" t="s">
        <v>84</v>
      </c>
      <c r="D451" s="94"/>
      <c r="E451" s="99">
        <v>2</v>
      </c>
      <c r="F451" s="99"/>
      <c r="G451" s="96"/>
      <c r="H451" s="96"/>
      <c r="I451" s="107"/>
      <c r="J451" s="172"/>
      <c r="K451" s="102"/>
    </row>
    <row r="452" spans="1:11" s="90" customFormat="1" x14ac:dyDescent="0.25">
      <c r="A452" s="91"/>
      <c r="B452" s="104"/>
      <c r="C452" s="93"/>
      <c r="D452" s="94"/>
      <c r="E452" s="99"/>
      <c r="F452" s="99"/>
      <c r="G452" s="96"/>
      <c r="H452" s="96"/>
      <c r="I452" s="107"/>
      <c r="J452" s="172"/>
      <c r="K452" s="102"/>
    </row>
    <row r="453" spans="1:11" s="90" customFormat="1" x14ac:dyDescent="0.25">
      <c r="A453" s="91" t="s">
        <v>625</v>
      </c>
      <c r="B453" s="104" t="s">
        <v>626</v>
      </c>
      <c r="C453" s="93"/>
      <c r="D453" s="94"/>
      <c r="E453" s="99"/>
      <c r="F453" s="99"/>
      <c r="G453" s="96"/>
      <c r="H453" s="96">
        <f t="shared" ref="H453" si="36">E453*G453</f>
        <v>0</v>
      </c>
      <c r="I453" s="107"/>
      <c r="J453" s="172"/>
      <c r="K453" s="102"/>
    </row>
    <row r="454" spans="1:11" s="90" customFormat="1" x14ac:dyDescent="0.25">
      <c r="A454" s="91"/>
      <c r="B454" s="92"/>
      <c r="C454" s="93"/>
      <c r="D454" s="94"/>
      <c r="E454" s="99"/>
      <c r="F454" s="99"/>
      <c r="G454" s="96"/>
      <c r="H454" s="96"/>
      <c r="I454" s="107"/>
      <c r="J454" s="172"/>
      <c r="K454" s="102"/>
    </row>
    <row r="455" spans="1:11" s="90" customFormat="1" ht="60" customHeight="1" x14ac:dyDescent="0.25">
      <c r="A455" s="91"/>
      <c r="B455" s="141" t="s">
        <v>627</v>
      </c>
      <c r="C455" s="93"/>
      <c r="D455" s="94"/>
      <c r="E455" s="99"/>
      <c r="F455" s="99"/>
      <c r="G455" s="96"/>
      <c r="H455" s="96"/>
      <c r="I455" s="107"/>
      <c r="J455" s="172"/>
      <c r="K455" s="102"/>
    </row>
    <row r="456" spans="1:11" s="90" customFormat="1" x14ac:dyDescent="0.25">
      <c r="A456" s="91"/>
      <c r="B456" s="92" t="s">
        <v>612</v>
      </c>
      <c r="C456" s="93"/>
      <c r="D456" s="94"/>
      <c r="E456" s="99"/>
      <c r="F456" s="99"/>
      <c r="G456" s="96"/>
      <c r="H456" s="96"/>
      <c r="I456" s="107"/>
      <c r="J456" s="172"/>
      <c r="K456" s="102"/>
    </row>
    <row r="457" spans="1:11" s="90" customFormat="1" x14ac:dyDescent="0.25">
      <c r="A457" s="91"/>
      <c r="B457" s="141" t="s">
        <v>628</v>
      </c>
      <c r="C457" s="93" t="s">
        <v>188</v>
      </c>
      <c r="D457" s="94"/>
      <c r="E457" s="99">
        <f>5+4+5+5+10+7+6+11+10+8+7+8+6+6</f>
        <v>98</v>
      </c>
      <c r="F457" s="99"/>
      <c r="G457" s="96"/>
      <c r="H457" s="96"/>
      <c r="I457" s="107"/>
      <c r="J457" s="172"/>
      <c r="K457" s="102"/>
    </row>
    <row r="458" spans="1:11" s="90" customFormat="1" x14ac:dyDescent="0.25">
      <c r="A458" s="91"/>
      <c r="B458" s="141" t="s">
        <v>629</v>
      </c>
      <c r="C458" s="93" t="s">
        <v>188</v>
      </c>
      <c r="D458" s="94"/>
      <c r="E458" s="99">
        <f>4+7</f>
        <v>11</v>
      </c>
      <c r="F458" s="99"/>
      <c r="G458" s="96"/>
      <c r="H458" s="96"/>
      <c r="I458" s="107"/>
      <c r="J458" s="172"/>
      <c r="K458" s="102"/>
    </row>
    <row r="459" spans="1:11" s="90" customFormat="1" x14ac:dyDescent="0.25">
      <c r="A459" s="91"/>
      <c r="B459" s="141" t="s">
        <v>630</v>
      </c>
      <c r="C459" s="93" t="s">
        <v>188</v>
      </c>
      <c r="D459" s="94"/>
      <c r="E459" s="99">
        <v>8</v>
      </c>
      <c r="F459" s="99"/>
      <c r="G459" s="96"/>
      <c r="H459" s="96"/>
      <c r="I459" s="107"/>
      <c r="J459" s="172"/>
      <c r="K459" s="102"/>
    </row>
    <row r="460" spans="1:11" s="90" customFormat="1" x14ac:dyDescent="0.25">
      <c r="A460" s="91"/>
      <c r="B460" s="141" t="s">
        <v>631</v>
      </c>
      <c r="C460" s="93" t="s">
        <v>188</v>
      </c>
      <c r="D460" s="94"/>
      <c r="E460" s="99">
        <v>2</v>
      </c>
      <c r="F460" s="99"/>
      <c r="G460" s="96"/>
      <c r="H460" s="96"/>
      <c r="I460" s="107"/>
      <c r="J460" s="172"/>
      <c r="K460" s="102"/>
    </row>
    <row r="461" spans="1:11" s="90" customFormat="1" x14ac:dyDescent="0.25">
      <c r="A461" s="91"/>
      <c r="B461" s="141" t="s">
        <v>632</v>
      </c>
      <c r="C461" s="93" t="s">
        <v>188</v>
      </c>
      <c r="D461" s="94"/>
      <c r="E461" s="99">
        <v>3</v>
      </c>
      <c r="F461" s="99"/>
      <c r="G461" s="96"/>
      <c r="H461" s="96"/>
      <c r="I461" s="107"/>
      <c r="J461" s="172"/>
      <c r="K461" s="102"/>
    </row>
    <row r="462" spans="1:11" s="90" customFormat="1" x14ac:dyDescent="0.25">
      <c r="A462" s="91"/>
      <c r="B462" s="141" t="s">
        <v>633</v>
      </c>
      <c r="C462" s="93" t="s">
        <v>188</v>
      </c>
      <c r="D462" s="94"/>
      <c r="E462" s="99">
        <f>11+5</f>
        <v>16</v>
      </c>
      <c r="F462" s="99"/>
      <c r="G462" s="96"/>
      <c r="H462" s="96"/>
      <c r="I462" s="107"/>
      <c r="J462" s="172"/>
      <c r="K462" s="102"/>
    </row>
    <row r="463" spans="1:11" s="90" customFormat="1" ht="38.25" x14ac:dyDescent="0.25">
      <c r="A463" s="91"/>
      <c r="B463" s="98" t="s">
        <v>634</v>
      </c>
      <c r="C463" s="93"/>
      <c r="D463" s="94"/>
      <c r="E463" s="99"/>
      <c r="F463" s="99"/>
      <c r="G463" s="96"/>
      <c r="H463" s="96"/>
      <c r="I463" s="94"/>
      <c r="J463" s="172"/>
      <c r="K463" s="94"/>
    </row>
    <row r="464" spans="1:11" s="90" customFormat="1" x14ac:dyDescent="0.25">
      <c r="A464" s="91"/>
      <c r="B464" s="98" t="s">
        <v>635</v>
      </c>
      <c r="C464" s="93" t="s">
        <v>188</v>
      </c>
      <c r="D464" s="94"/>
      <c r="E464" s="99">
        <v>3</v>
      </c>
      <c r="F464" s="99"/>
      <c r="G464" s="96"/>
      <c r="H464" s="96"/>
      <c r="I464" s="94"/>
      <c r="J464" s="172"/>
      <c r="K464" s="94"/>
    </row>
    <row r="465" spans="1:11" s="90" customFormat="1" x14ac:dyDescent="0.25">
      <c r="A465" s="91"/>
      <c r="B465" s="98"/>
      <c r="C465" s="93"/>
      <c r="D465" s="94"/>
      <c r="E465" s="99"/>
      <c r="F465" s="99"/>
      <c r="G465" s="96"/>
      <c r="H465" s="96"/>
      <c r="I465" s="94"/>
      <c r="J465" s="172"/>
      <c r="K465" s="94"/>
    </row>
    <row r="466" spans="1:11" s="90" customFormat="1" x14ac:dyDescent="0.25">
      <c r="A466" s="91"/>
      <c r="B466" s="141" t="s">
        <v>636</v>
      </c>
      <c r="C466" s="93" t="s">
        <v>84</v>
      </c>
      <c r="D466" s="94"/>
      <c r="E466" s="99">
        <v>1</v>
      </c>
      <c r="F466" s="99"/>
      <c r="G466" s="96"/>
      <c r="H466" s="96"/>
      <c r="I466" s="107"/>
      <c r="J466" s="172"/>
      <c r="K466" s="102"/>
    </row>
    <row r="467" spans="1:11" s="90" customFormat="1" x14ac:dyDescent="0.25">
      <c r="A467" s="91"/>
      <c r="B467" s="141"/>
      <c r="C467" s="93"/>
      <c r="D467" s="94"/>
      <c r="E467" s="99"/>
      <c r="F467" s="99"/>
      <c r="G467" s="96"/>
      <c r="H467" s="96"/>
      <c r="I467" s="107"/>
      <c r="J467" s="172"/>
      <c r="K467" s="102"/>
    </row>
    <row r="468" spans="1:11" s="90" customFormat="1" x14ac:dyDescent="0.25">
      <c r="A468" s="91"/>
      <c r="B468" s="92" t="s">
        <v>637</v>
      </c>
      <c r="C468" s="93"/>
      <c r="D468" s="94"/>
      <c r="E468" s="99"/>
      <c r="F468" s="99"/>
      <c r="G468" s="96"/>
      <c r="H468" s="96"/>
      <c r="I468" s="107"/>
      <c r="J468" s="172"/>
      <c r="K468" s="102"/>
    </row>
    <row r="469" spans="1:11" s="90" customFormat="1" x14ac:dyDescent="0.25">
      <c r="A469" s="91"/>
      <c r="B469" s="141" t="s">
        <v>628</v>
      </c>
      <c r="C469" s="93" t="s">
        <v>188</v>
      </c>
      <c r="D469" s="94"/>
      <c r="E469" s="99">
        <f>7+7+4+5+3+4+8+5+3+67+5+8+3+4+5+4+8+6+4+45+4+87+8+6+8+8+1+4+10</f>
        <v>341</v>
      </c>
      <c r="F469" s="99"/>
      <c r="G469" s="96"/>
      <c r="H469" s="96"/>
      <c r="I469" s="107"/>
      <c r="J469" s="172"/>
      <c r="K469" s="102"/>
    </row>
    <row r="470" spans="1:11" s="90" customFormat="1" x14ac:dyDescent="0.25">
      <c r="A470" s="91"/>
      <c r="B470" s="141" t="s">
        <v>629</v>
      </c>
      <c r="C470" s="93" t="s">
        <v>188</v>
      </c>
      <c r="D470" s="94"/>
      <c r="E470" s="99">
        <f>5+7+2+2</f>
        <v>16</v>
      </c>
      <c r="F470" s="99"/>
      <c r="G470" s="96"/>
      <c r="H470" s="96"/>
      <c r="I470" s="107"/>
      <c r="J470" s="172"/>
      <c r="K470" s="102"/>
    </row>
    <row r="471" spans="1:11" s="90" customFormat="1" x14ac:dyDescent="0.25">
      <c r="A471" s="91"/>
      <c r="B471" s="141" t="s">
        <v>630</v>
      </c>
      <c r="C471" s="93" t="s">
        <v>188</v>
      </c>
      <c r="D471" s="94"/>
      <c r="E471" s="99">
        <f>10+9+1+4</f>
        <v>24</v>
      </c>
      <c r="F471" s="99"/>
      <c r="G471" s="96"/>
      <c r="H471" s="96"/>
      <c r="I471" s="107"/>
      <c r="J471" s="172"/>
      <c r="K471" s="102"/>
    </row>
    <row r="472" spans="1:11" s="90" customFormat="1" x14ac:dyDescent="0.25">
      <c r="A472" s="91"/>
      <c r="B472" s="141" t="s">
        <v>631</v>
      </c>
      <c r="C472" s="93" t="s">
        <v>188</v>
      </c>
      <c r="D472" s="94"/>
      <c r="E472" s="99">
        <f>3+1+42</f>
        <v>46</v>
      </c>
      <c r="F472" s="99"/>
      <c r="G472" s="96"/>
      <c r="H472" s="96"/>
      <c r="I472" s="107"/>
      <c r="J472" s="172"/>
      <c r="K472" s="102"/>
    </row>
    <row r="473" spans="1:11" s="90" customFormat="1" x14ac:dyDescent="0.25">
      <c r="A473" s="91"/>
      <c r="B473" s="141" t="s">
        <v>632</v>
      </c>
      <c r="C473" s="93" t="s">
        <v>188</v>
      </c>
      <c r="D473" s="94"/>
      <c r="E473" s="99">
        <v>28</v>
      </c>
      <c r="F473" s="99"/>
      <c r="G473" s="96"/>
      <c r="H473" s="96"/>
      <c r="I473" s="107"/>
      <c r="J473" s="172"/>
      <c r="K473" s="102"/>
    </row>
    <row r="474" spans="1:11" s="90" customFormat="1" x14ac:dyDescent="0.25">
      <c r="A474" s="91"/>
      <c r="B474" s="141" t="s">
        <v>638</v>
      </c>
      <c r="C474" s="93" t="s">
        <v>188</v>
      </c>
      <c r="D474" s="94"/>
      <c r="E474" s="99">
        <v>11</v>
      </c>
      <c r="F474" s="99"/>
      <c r="G474" s="96"/>
      <c r="H474" s="96"/>
      <c r="I474" s="107"/>
      <c r="J474" s="172"/>
      <c r="K474" s="102"/>
    </row>
    <row r="475" spans="1:11" s="90" customFormat="1" x14ac:dyDescent="0.25">
      <c r="A475" s="91"/>
      <c r="B475" s="141" t="s">
        <v>639</v>
      </c>
      <c r="C475" s="93" t="s">
        <v>188</v>
      </c>
      <c r="D475" s="94"/>
      <c r="E475" s="99">
        <v>1</v>
      </c>
      <c r="F475" s="99"/>
      <c r="G475" s="96"/>
      <c r="H475" s="96"/>
      <c r="I475" s="107"/>
      <c r="J475" s="172"/>
      <c r="K475" s="102"/>
    </row>
    <row r="476" spans="1:11" s="90" customFormat="1" ht="38.25" x14ac:dyDescent="0.25">
      <c r="A476" s="91"/>
      <c r="B476" s="98" t="s">
        <v>634</v>
      </c>
      <c r="C476" s="93"/>
      <c r="D476" s="94"/>
      <c r="E476" s="99"/>
      <c r="F476" s="99"/>
      <c r="G476" s="96"/>
      <c r="H476" s="96"/>
      <c r="I476" s="94"/>
      <c r="J476" s="172"/>
      <c r="K476" s="94"/>
    </row>
    <row r="477" spans="1:11" s="90" customFormat="1" x14ac:dyDescent="0.25">
      <c r="A477" s="91"/>
      <c r="B477" s="98" t="s">
        <v>640</v>
      </c>
      <c r="C477" s="93" t="s">
        <v>188</v>
      </c>
      <c r="D477" s="94"/>
      <c r="E477" s="99">
        <v>3</v>
      </c>
      <c r="F477" s="99"/>
      <c r="G477" s="96"/>
      <c r="H477" s="96"/>
      <c r="I477" s="94"/>
      <c r="J477" s="172"/>
      <c r="K477" s="94"/>
    </row>
    <row r="478" spans="1:11" s="90" customFormat="1" x14ac:dyDescent="0.25">
      <c r="A478" s="91"/>
      <c r="B478" s="98"/>
      <c r="C478" s="93"/>
      <c r="D478" s="94"/>
      <c r="E478" s="99"/>
      <c r="F478" s="99"/>
      <c r="G478" s="96"/>
      <c r="H478" s="96"/>
      <c r="I478" s="94"/>
      <c r="J478" s="172"/>
      <c r="K478" s="94"/>
    </row>
    <row r="479" spans="1:11" s="90" customFormat="1" x14ac:dyDescent="0.25">
      <c r="A479" s="91"/>
      <c r="B479" s="141" t="s">
        <v>636</v>
      </c>
      <c r="C479" s="93" t="s">
        <v>84</v>
      </c>
      <c r="D479" s="94"/>
      <c r="E479" s="99">
        <v>1</v>
      </c>
      <c r="F479" s="99"/>
      <c r="G479" s="96"/>
      <c r="H479" s="96"/>
      <c r="I479" s="107"/>
      <c r="J479" s="172"/>
      <c r="K479" s="102"/>
    </row>
    <row r="480" spans="1:11" s="90" customFormat="1" x14ac:dyDescent="0.25">
      <c r="A480" s="91"/>
      <c r="B480" s="141"/>
      <c r="C480" s="93"/>
      <c r="D480" s="94"/>
      <c r="E480" s="99"/>
      <c r="F480" s="99"/>
      <c r="G480" s="96"/>
      <c r="H480" s="96"/>
      <c r="I480" s="107"/>
      <c r="J480" s="172"/>
      <c r="K480" s="102"/>
    </row>
    <row r="481" spans="1:11" s="90" customFormat="1" x14ac:dyDescent="0.25">
      <c r="A481" s="91" t="s">
        <v>641</v>
      </c>
      <c r="B481" s="104" t="s">
        <v>642</v>
      </c>
      <c r="C481" s="93"/>
      <c r="D481" s="94"/>
      <c r="E481" s="99"/>
      <c r="F481" s="99"/>
      <c r="G481" s="96"/>
      <c r="H481" s="96">
        <f t="shared" ref="H481" si="37">E481*G481</f>
        <v>0</v>
      </c>
      <c r="I481" s="107"/>
      <c r="J481" s="172"/>
      <c r="K481" s="102"/>
    </row>
    <row r="482" spans="1:11" s="90" customFormat="1" x14ac:dyDescent="0.25">
      <c r="A482" s="91"/>
      <c r="B482" s="104"/>
      <c r="C482" s="93"/>
      <c r="D482" s="94"/>
      <c r="E482" s="99"/>
      <c r="F482" s="99"/>
      <c r="G482" s="96"/>
      <c r="H482" s="96"/>
      <c r="I482" s="107"/>
      <c r="J482" s="172"/>
      <c r="K482" s="102"/>
    </row>
    <row r="483" spans="1:11" s="90" customFormat="1" x14ac:dyDescent="0.25">
      <c r="A483" s="91"/>
      <c r="B483" s="92" t="s">
        <v>612</v>
      </c>
      <c r="C483" s="93"/>
      <c r="D483" s="94"/>
      <c r="E483" s="99"/>
      <c r="F483" s="99"/>
      <c r="G483" s="96"/>
      <c r="H483" s="96"/>
      <c r="I483" s="107"/>
      <c r="J483" s="172"/>
      <c r="K483" s="102"/>
    </row>
    <row r="484" spans="1:11" s="90" customFormat="1" x14ac:dyDescent="0.25">
      <c r="A484" s="91"/>
      <c r="B484" s="141" t="s">
        <v>643</v>
      </c>
      <c r="C484" s="93"/>
      <c r="D484" s="94"/>
      <c r="E484" s="99"/>
      <c r="F484" s="99"/>
      <c r="G484" s="96"/>
      <c r="H484" s="96"/>
      <c r="I484" s="107"/>
      <c r="J484" s="172"/>
      <c r="K484" s="102"/>
    </row>
    <row r="485" spans="1:11" s="90" customFormat="1" x14ac:dyDescent="0.25">
      <c r="A485" s="91"/>
      <c r="B485" s="141" t="s">
        <v>633</v>
      </c>
      <c r="C485" s="93" t="s">
        <v>188</v>
      </c>
      <c r="D485" s="94"/>
      <c r="E485" s="99">
        <v>9</v>
      </c>
      <c r="F485" s="99"/>
      <c r="G485" s="96"/>
      <c r="H485" s="96"/>
      <c r="I485" s="107"/>
      <c r="J485" s="172"/>
      <c r="K485" s="102"/>
    </row>
    <row r="486" spans="1:11" s="90" customFormat="1" x14ac:dyDescent="0.25">
      <c r="A486" s="91"/>
      <c r="B486" s="98" t="s">
        <v>644</v>
      </c>
      <c r="C486" s="93"/>
      <c r="D486" s="94"/>
      <c r="E486" s="99"/>
      <c r="F486" s="99"/>
      <c r="G486" s="96"/>
      <c r="H486" s="96"/>
      <c r="I486" s="94"/>
      <c r="J486" s="172"/>
      <c r="K486" s="94"/>
    </row>
    <row r="487" spans="1:11" s="90" customFormat="1" x14ac:dyDescent="0.25">
      <c r="A487" s="91"/>
      <c r="B487" s="98" t="s">
        <v>252</v>
      </c>
      <c r="C487" s="93"/>
      <c r="D487" s="94"/>
      <c r="E487" s="99"/>
      <c r="F487" s="99"/>
      <c r="G487" s="96"/>
      <c r="H487" s="96"/>
      <c r="I487" s="94"/>
      <c r="J487" s="172"/>
      <c r="K487" s="94"/>
    </row>
    <row r="488" spans="1:11" s="90" customFormat="1" x14ac:dyDescent="0.25">
      <c r="A488" s="91"/>
      <c r="B488" s="98" t="s">
        <v>253</v>
      </c>
      <c r="C488" s="93"/>
      <c r="D488" s="94"/>
      <c r="E488" s="99"/>
      <c r="F488" s="99"/>
      <c r="G488" s="96"/>
      <c r="H488" s="96"/>
      <c r="I488" s="94"/>
      <c r="J488" s="172"/>
      <c r="K488" s="94"/>
    </row>
    <row r="489" spans="1:11" s="90" customFormat="1" x14ac:dyDescent="0.25">
      <c r="A489" s="91"/>
      <c r="B489" s="98" t="s">
        <v>645</v>
      </c>
      <c r="C489" s="93" t="s">
        <v>192</v>
      </c>
      <c r="D489" s="94"/>
      <c r="E489" s="99">
        <v>1</v>
      </c>
      <c r="F489" s="99"/>
      <c r="G489" s="96"/>
      <c r="H489" s="96"/>
      <c r="I489" s="94"/>
      <c r="J489" s="172"/>
      <c r="K489" s="94"/>
    </row>
    <row r="490" spans="1:11" s="90" customFormat="1" x14ac:dyDescent="0.25">
      <c r="A490" s="91"/>
      <c r="B490" s="98" t="s">
        <v>646</v>
      </c>
      <c r="C490" s="93" t="s">
        <v>192</v>
      </c>
      <c r="D490" s="94"/>
      <c r="E490" s="99">
        <v>2</v>
      </c>
      <c r="F490" s="99"/>
      <c r="G490" s="96"/>
      <c r="H490" s="96"/>
      <c r="I490" s="94"/>
      <c r="J490" s="172"/>
      <c r="K490" s="94"/>
    </row>
    <row r="491" spans="1:11" s="90" customFormat="1" x14ac:dyDescent="0.25">
      <c r="A491" s="91"/>
      <c r="B491" s="104"/>
      <c r="C491" s="93"/>
      <c r="D491" s="94"/>
      <c r="E491" s="99"/>
      <c r="F491" s="99"/>
      <c r="G491" s="96"/>
      <c r="H491" s="96"/>
      <c r="I491" s="107"/>
      <c r="J491" s="172"/>
      <c r="K491" s="102"/>
    </row>
    <row r="492" spans="1:11" s="90" customFormat="1" x14ac:dyDescent="0.25">
      <c r="A492" s="91"/>
      <c r="B492" s="92" t="s">
        <v>637</v>
      </c>
      <c r="C492" s="93"/>
      <c r="D492" s="94"/>
      <c r="E492" s="99"/>
      <c r="F492" s="99"/>
      <c r="G492" s="96"/>
      <c r="H492" s="96"/>
      <c r="I492" s="107"/>
      <c r="J492" s="172"/>
      <c r="K492" s="102"/>
    </row>
    <row r="493" spans="1:11" s="90" customFormat="1" x14ac:dyDescent="0.25">
      <c r="A493" s="91"/>
      <c r="B493" s="141" t="s">
        <v>643</v>
      </c>
      <c r="C493" s="93"/>
      <c r="D493" s="94"/>
      <c r="E493" s="99"/>
      <c r="F493" s="99"/>
      <c r="G493" s="96"/>
      <c r="H493" s="96"/>
      <c r="I493" s="107"/>
      <c r="J493" s="172"/>
      <c r="K493" s="102"/>
    </row>
    <row r="494" spans="1:11" s="90" customFormat="1" x14ac:dyDescent="0.25">
      <c r="A494" s="91"/>
      <c r="B494" s="141" t="s">
        <v>632</v>
      </c>
      <c r="C494" s="93" t="s">
        <v>188</v>
      </c>
      <c r="D494" s="94"/>
      <c r="E494" s="99">
        <v>13</v>
      </c>
      <c r="F494" s="99"/>
      <c r="G494" s="96"/>
      <c r="H494" s="96"/>
      <c r="I494" s="107"/>
      <c r="J494" s="172"/>
      <c r="K494" s="102"/>
    </row>
    <row r="495" spans="1:11" s="90" customFormat="1" x14ac:dyDescent="0.25">
      <c r="A495" s="91"/>
      <c r="B495" s="141" t="s">
        <v>638</v>
      </c>
      <c r="C495" s="93" t="s">
        <v>188</v>
      </c>
      <c r="D495" s="94"/>
      <c r="E495" s="99">
        <v>7</v>
      </c>
      <c r="F495" s="99"/>
      <c r="G495" s="96"/>
      <c r="H495" s="96"/>
      <c r="I495" s="94"/>
      <c r="J495" s="172"/>
      <c r="K495" s="94"/>
    </row>
    <row r="496" spans="1:11" s="90" customFormat="1" x14ac:dyDescent="0.25">
      <c r="A496" s="91"/>
      <c r="B496" s="98" t="s">
        <v>644</v>
      </c>
      <c r="C496" s="93"/>
      <c r="D496" s="94"/>
      <c r="E496" s="99"/>
      <c r="F496" s="99"/>
      <c r="G496" s="96"/>
      <c r="H496" s="96"/>
      <c r="I496" s="94"/>
      <c r="J496" s="172"/>
      <c r="K496" s="94"/>
    </row>
    <row r="497" spans="1:11" s="90" customFormat="1" x14ac:dyDescent="0.25">
      <c r="A497" s="91"/>
      <c r="B497" s="98" t="s">
        <v>252</v>
      </c>
      <c r="C497" s="93"/>
      <c r="D497" s="94"/>
      <c r="E497" s="99"/>
      <c r="F497" s="99"/>
      <c r="G497" s="96"/>
      <c r="H497" s="96"/>
      <c r="I497" s="94"/>
      <c r="J497" s="172"/>
      <c r="K497" s="94"/>
    </row>
    <row r="498" spans="1:11" s="90" customFormat="1" x14ac:dyDescent="0.25">
      <c r="A498" s="91"/>
      <c r="B498" s="98" t="s">
        <v>253</v>
      </c>
      <c r="C498" s="93"/>
      <c r="D498" s="94"/>
      <c r="E498" s="99"/>
      <c r="F498" s="99"/>
      <c r="G498" s="96"/>
      <c r="H498" s="96"/>
      <c r="I498" s="94"/>
      <c r="J498" s="172"/>
      <c r="K498" s="94"/>
    </row>
    <row r="499" spans="1:11" s="90" customFormat="1" x14ac:dyDescent="0.25">
      <c r="A499" s="91"/>
      <c r="B499" s="98" t="s">
        <v>647</v>
      </c>
      <c r="C499" s="93" t="s">
        <v>192</v>
      </c>
      <c r="D499" s="94"/>
      <c r="E499" s="99">
        <v>2</v>
      </c>
      <c r="F499" s="99"/>
      <c r="G499" s="96"/>
      <c r="H499" s="96"/>
      <c r="I499" s="94"/>
      <c r="J499" s="172"/>
      <c r="K499" s="94"/>
    </row>
    <row r="500" spans="1:11" s="90" customFormat="1" x14ac:dyDescent="0.25">
      <c r="A500" s="91"/>
      <c r="B500" s="98" t="s">
        <v>646</v>
      </c>
      <c r="C500" s="93" t="s">
        <v>192</v>
      </c>
      <c r="D500" s="94"/>
      <c r="E500" s="99">
        <v>4</v>
      </c>
      <c r="F500" s="99"/>
      <c r="G500" s="96"/>
      <c r="H500" s="96"/>
      <c r="I500" s="94"/>
      <c r="J500" s="172"/>
      <c r="K500" s="94"/>
    </row>
    <row r="501" spans="1:11" s="90" customFormat="1" x14ac:dyDescent="0.25">
      <c r="A501" s="105"/>
      <c r="B501" s="98"/>
      <c r="C501" s="93"/>
      <c r="D501" s="94"/>
      <c r="E501" s="99"/>
      <c r="F501" s="99"/>
      <c r="G501" s="96"/>
      <c r="H501" s="96"/>
      <c r="I501" s="107"/>
      <c r="J501" s="172"/>
      <c r="K501" s="102"/>
    </row>
    <row r="502" spans="1:11" s="90" customFormat="1" x14ac:dyDescent="0.25">
      <c r="A502" s="91" t="s">
        <v>625</v>
      </c>
      <c r="B502" s="104" t="s">
        <v>648</v>
      </c>
      <c r="C502" s="93"/>
      <c r="D502" s="94"/>
      <c r="E502" s="99"/>
      <c r="F502" s="99"/>
      <c r="G502" s="96"/>
      <c r="H502" s="96">
        <f t="shared" ref="H502" si="38">E502*G502</f>
        <v>0</v>
      </c>
      <c r="I502" s="107"/>
      <c r="J502" s="172"/>
      <c r="K502" s="102"/>
    </row>
    <row r="503" spans="1:11" s="90" customFormat="1" x14ac:dyDescent="0.25">
      <c r="A503" s="91"/>
      <c r="B503" s="92"/>
      <c r="C503" s="93"/>
      <c r="D503" s="94"/>
      <c r="E503" s="99"/>
      <c r="F503" s="99"/>
      <c r="G503" s="96"/>
      <c r="H503" s="96"/>
      <c r="I503" s="107"/>
      <c r="J503" s="172"/>
      <c r="K503" s="102"/>
    </row>
    <row r="504" spans="1:11" s="90" customFormat="1" x14ac:dyDescent="0.25">
      <c r="A504" s="91"/>
      <c r="B504" s="92" t="s">
        <v>612</v>
      </c>
      <c r="C504" s="93"/>
      <c r="D504" s="94"/>
      <c r="E504" s="99"/>
      <c r="F504" s="99"/>
      <c r="G504" s="96"/>
      <c r="H504" s="96"/>
      <c r="I504" s="107"/>
      <c r="J504" s="172"/>
      <c r="K504" s="102"/>
    </row>
    <row r="505" spans="1:11" s="90" customFormat="1" x14ac:dyDescent="0.25">
      <c r="A505" s="91"/>
      <c r="B505" s="141" t="s">
        <v>649</v>
      </c>
      <c r="C505" s="93"/>
      <c r="D505" s="94"/>
      <c r="E505" s="99"/>
      <c r="F505" s="99"/>
      <c r="G505" s="96"/>
      <c r="H505" s="96"/>
      <c r="I505" s="107"/>
      <c r="J505" s="172"/>
      <c r="K505" s="102"/>
    </row>
    <row r="506" spans="1:11" s="90" customFormat="1" x14ac:dyDescent="0.25">
      <c r="A506" s="91"/>
      <c r="B506" s="141" t="s">
        <v>650</v>
      </c>
      <c r="C506" s="93"/>
      <c r="D506" s="94"/>
      <c r="E506" s="99"/>
      <c r="F506" s="99"/>
      <c r="G506" s="96"/>
      <c r="H506" s="96"/>
      <c r="I506" s="107"/>
      <c r="J506" s="172"/>
      <c r="K506" s="102"/>
    </row>
    <row r="507" spans="1:11" s="90" customFormat="1" x14ac:dyDescent="0.25">
      <c r="A507" s="91"/>
      <c r="B507" s="141" t="s">
        <v>651</v>
      </c>
      <c r="C507" s="93"/>
      <c r="D507" s="94"/>
      <c r="E507" s="99"/>
      <c r="F507" s="99"/>
      <c r="G507" s="96"/>
      <c r="H507" s="96"/>
      <c r="I507" s="107"/>
      <c r="J507" s="172"/>
      <c r="K507" s="102"/>
    </row>
    <row r="508" spans="1:11" s="90" customFormat="1" x14ac:dyDescent="0.25">
      <c r="A508" s="91"/>
      <c r="B508" s="141" t="s">
        <v>652</v>
      </c>
      <c r="C508" s="93" t="s">
        <v>192</v>
      </c>
      <c r="D508" s="94"/>
      <c r="E508" s="99">
        <v>4</v>
      </c>
      <c r="F508" s="99"/>
      <c r="G508" s="96"/>
      <c r="H508" s="96"/>
      <c r="I508" s="107"/>
      <c r="J508" s="172"/>
      <c r="K508" s="102"/>
    </row>
    <row r="509" spans="1:11" s="90" customFormat="1" x14ac:dyDescent="0.25">
      <c r="A509" s="91"/>
      <c r="B509" s="141" t="s">
        <v>653</v>
      </c>
      <c r="C509" s="93" t="s">
        <v>192</v>
      </c>
      <c r="D509" s="94"/>
      <c r="E509" s="99">
        <v>20</v>
      </c>
      <c r="F509" s="99"/>
      <c r="G509" s="96"/>
      <c r="H509" s="96"/>
      <c r="I509" s="107"/>
      <c r="J509" s="172"/>
      <c r="K509" s="102"/>
    </row>
    <row r="510" spans="1:11" s="90" customFormat="1" x14ac:dyDescent="0.25">
      <c r="A510" s="91"/>
      <c r="B510" s="141" t="s">
        <v>654</v>
      </c>
      <c r="C510" s="93" t="s">
        <v>192</v>
      </c>
      <c r="D510" s="94"/>
      <c r="E510" s="99">
        <v>3</v>
      </c>
      <c r="F510" s="99"/>
      <c r="G510" s="96"/>
      <c r="H510" s="96"/>
      <c r="I510" s="107"/>
      <c r="J510" s="172"/>
      <c r="K510" s="102"/>
    </row>
    <row r="511" spans="1:11" s="90" customFormat="1" x14ac:dyDescent="0.25">
      <c r="A511" s="91"/>
      <c r="B511" s="141" t="s">
        <v>655</v>
      </c>
      <c r="C511" s="93" t="s">
        <v>192</v>
      </c>
      <c r="D511" s="94"/>
      <c r="E511" s="99">
        <v>1</v>
      </c>
      <c r="F511" s="99"/>
      <c r="G511" s="96"/>
      <c r="H511" s="96"/>
      <c r="I511" s="107"/>
      <c r="J511" s="172"/>
      <c r="K511" s="102"/>
    </row>
    <row r="512" spans="1:11" s="90" customFormat="1" x14ac:dyDescent="0.25">
      <c r="A512" s="91"/>
      <c r="B512" s="141" t="s">
        <v>656</v>
      </c>
      <c r="C512" s="93" t="s">
        <v>192</v>
      </c>
      <c r="D512" s="94"/>
      <c r="E512" s="99">
        <v>1</v>
      </c>
      <c r="F512" s="99"/>
      <c r="G512" s="96"/>
      <c r="H512" s="96"/>
      <c r="I512" s="107"/>
      <c r="J512" s="172"/>
      <c r="K512" s="102"/>
    </row>
    <row r="513" spans="1:11" s="90" customFormat="1" x14ac:dyDescent="0.25">
      <c r="A513" s="91"/>
      <c r="B513" s="141"/>
      <c r="C513" s="93"/>
      <c r="D513" s="94"/>
      <c r="E513" s="99"/>
      <c r="F513" s="99"/>
      <c r="G513" s="96"/>
      <c r="H513" s="96"/>
      <c r="I513" s="107"/>
      <c r="J513" s="172"/>
      <c r="K513" s="102"/>
    </row>
    <row r="514" spans="1:11" s="90" customFormat="1" x14ac:dyDescent="0.25">
      <c r="A514" s="91"/>
      <c r="B514" s="141" t="s">
        <v>657</v>
      </c>
      <c r="C514" s="93"/>
      <c r="D514" s="94"/>
      <c r="E514" s="99"/>
      <c r="F514" s="99"/>
      <c r="G514" s="96"/>
      <c r="H514" s="96"/>
      <c r="I514" s="107"/>
      <c r="J514" s="172"/>
      <c r="K514" s="102"/>
    </row>
    <row r="515" spans="1:11" s="90" customFormat="1" x14ac:dyDescent="0.25">
      <c r="A515" s="91"/>
      <c r="B515" s="141" t="s">
        <v>628</v>
      </c>
      <c r="C515" s="93" t="s">
        <v>188</v>
      </c>
      <c r="D515" s="94"/>
      <c r="E515" s="99">
        <v>30</v>
      </c>
      <c r="F515" s="99"/>
      <c r="G515" s="96"/>
      <c r="H515" s="96"/>
      <c r="I515" s="107"/>
      <c r="J515" s="172"/>
      <c r="K515" s="102"/>
    </row>
    <row r="516" spans="1:11" s="90" customFormat="1" x14ac:dyDescent="0.25">
      <c r="A516" s="91"/>
      <c r="B516" s="141"/>
      <c r="C516" s="93"/>
      <c r="D516" s="94"/>
      <c r="E516" s="99"/>
      <c r="F516" s="99"/>
      <c r="G516" s="96"/>
      <c r="H516" s="96"/>
      <c r="I516" s="107"/>
      <c r="J516" s="172"/>
      <c r="K516" s="102"/>
    </row>
    <row r="517" spans="1:11" s="90" customFormat="1" x14ac:dyDescent="0.25">
      <c r="A517" s="91"/>
      <c r="B517" s="141" t="s">
        <v>658</v>
      </c>
      <c r="C517" s="93"/>
      <c r="D517" s="94"/>
      <c r="E517" s="99"/>
      <c r="F517" s="99"/>
      <c r="G517" s="96"/>
      <c r="H517" s="96"/>
      <c r="I517" s="107"/>
      <c r="J517" s="172"/>
      <c r="K517" s="102"/>
    </row>
    <row r="518" spans="1:11" s="90" customFormat="1" x14ac:dyDescent="0.25">
      <c r="A518" s="91"/>
      <c r="B518" s="141" t="s">
        <v>650</v>
      </c>
      <c r="C518" s="93"/>
      <c r="D518" s="94"/>
      <c r="E518" s="99"/>
      <c r="F518" s="99"/>
      <c r="G518" s="96"/>
      <c r="H518" s="96"/>
      <c r="I518" s="107"/>
      <c r="J518" s="172"/>
      <c r="K518" s="102"/>
    </row>
    <row r="519" spans="1:11" s="90" customFormat="1" x14ac:dyDescent="0.25">
      <c r="A519" s="91"/>
      <c r="B519" s="141" t="s">
        <v>651</v>
      </c>
      <c r="C519" s="93"/>
      <c r="D519" s="94"/>
      <c r="E519" s="99"/>
      <c r="F519" s="99"/>
      <c r="G519" s="96"/>
      <c r="H519" s="96"/>
      <c r="I519" s="107"/>
      <c r="J519" s="172"/>
      <c r="K519" s="102"/>
    </row>
    <row r="520" spans="1:11" s="90" customFormat="1" x14ac:dyDescent="0.25">
      <c r="A520" s="91"/>
      <c r="B520" s="141" t="s">
        <v>656</v>
      </c>
      <c r="C520" s="93" t="s">
        <v>192</v>
      </c>
      <c r="D520" s="94"/>
      <c r="E520" s="99">
        <v>2</v>
      </c>
      <c r="F520" s="99"/>
      <c r="G520" s="96"/>
      <c r="H520" s="96"/>
      <c r="I520" s="107"/>
      <c r="J520" s="172"/>
      <c r="K520" s="102"/>
    </row>
    <row r="521" spans="1:11" s="90" customFormat="1" x14ac:dyDescent="0.25">
      <c r="A521" s="91"/>
      <c r="B521" s="92"/>
      <c r="C521" s="93"/>
      <c r="D521" s="94"/>
      <c r="E521" s="99"/>
      <c r="F521" s="99"/>
      <c r="G521" s="96"/>
      <c r="H521" s="96"/>
      <c r="I521" s="107"/>
      <c r="J521" s="232"/>
      <c r="K521" s="102"/>
    </row>
    <row r="522" spans="1:11" s="90" customFormat="1" x14ac:dyDescent="0.25">
      <c r="A522" s="91"/>
      <c r="B522" s="92" t="s">
        <v>637</v>
      </c>
      <c r="C522" s="93"/>
      <c r="D522" s="94"/>
      <c r="E522" s="99"/>
      <c r="F522" s="99"/>
      <c r="G522" s="96"/>
      <c r="H522" s="96"/>
      <c r="I522" s="107"/>
      <c r="J522" s="143"/>
      <c r="K522" s="102"/>
    </row>
    <row r="523" spans="1:11" s="90" customFormat="1" x14ac:dyDescent="0.25">
      <c r="A523" s="91"/>
      <c r="B523" s="141" t="s">
        <v>649</v>
      </c>
      <c r="C523" s="93"/>
      <c r="D523" s="94"/>
      <c r="E523" s="99"/>
      <c r="F523" s="99"/>
      <c r="G523" s="96"/>
      <c r="H523" s="96"/>
      <c r="I523" s="107"/>
      <c r="J523" s="143"/>
      <c r="K523" s="102"/>
    </row>
    <row r="524" spans="1:11" s="90" customFormat="1" x14ac:dyDescent="0.25">
      <c r="A524" s="91"/>
      <c r="B524" s="141" t="s">
        <v>650</v>
      </c>
      <c r="C524" s="93"/>
      <c r="D524" s="94"/>
      <c r="E524" s="99"/>
      <c r="F524" s="99"/>
      <c r="G524" s="96"/>
      <c r="H524" s="96"/>
      <c r="I524" s="107"/>
      <c r="J524" s="143"/>
      <c r="K524" s="102"/>
    </row>
    <row r="525" spans="1:11" s="90" customFormat="1" x14ac:dyDescent="0.25">
      <c r="A525" s="91"/>
      <c r="B525" s="141" t="s">
        <v>651</v>
      </c>
      <c r="C525" s="93"/>
      <c r="D525" s="94"/>
      <c r="E525" s="99"/>
      <c r="F525" s="99"/>
      <c r="G525" s="96"/>
      <c r="H525" s="96"/>
      <c r="I525" s="107"/>
      <c r="J525" s="143"/>
      <c r="K525" s="102"/>
    </row>
    <row r="526" spans="1:11" s="90" customFormat="1" x14ac:dyDescent="0.25">
      <c r="A526" s="91"/>
      <c r="B526" s="141" t="s">
        <v>652</v>
      </c>
      <c r="C526" s="93" t="s">
        <v>192</v>
      </c>
      <c r="D526" s="94"/>
      <c r="E526" s="99">
        <v>11</v>
      </c>
      <c r="F526" s="99"/>
      <c r="G526" s="96"/>
      <c r="H526" s="96"/>
      <c r="I526" s="107"/>
      <c r="J526" s="143"/>
      <c r="K526" s="102"/>
    </row>
    <row r="527" spans="1:11" s="90" customFormat="1" x14ac:dyDescent="0.25">
      <c r="A527" s="91"/>
      <c r="B527" s="141" t="s">
        <v>653</v>
      </c>
      <c r="C527" s="93" t="s">
        <v>192</v>
      </c>
      <c r="D527" s="94"/>
      <c r="E527" s="99">
        <v>37</v>
      </c>
      <c r="F527" s="99"/>
      <c r="G527" s="96"/>
      <c r="H527" s="96"/>
      <c r="I527" s="107"/>
      <c r="J527" s="143"/>
      <c r="K527" s="102"/>
    </row>
    <row r="528" spans="1:11" s="90" customFormat="1" x14ac:dyDescent="0.25">
      <c r="A528" s="91"/>
      <c r="B528" s="141" t="s">
        <v>659</v>
      </c>
      <c r="C528" s="93" t="s">
        <v>192</v>
      </c>
      <c r="D528" s="94"/>
      <c r="E528" s="99">
        <v>4</v>
      </c>
      <c r="F528" s="99"/>
      <c r="G528" s="96"/>
      <c r="H528" s="96"/>
      <c r="I528" s="107"/>
      <c r="J528" s="143"/>
      <c r="K528" s="102"/>
    </row>
    <row r="529" spans="1:11" s="90" customFormat="1" x14ac:dyDescent="0.25">
      <c r="A529" s="91"/>
      <c r="B529" s="141"/>
      <c r="C529" s="93"/>
      <c r="D529" s="94"/>
      <c r="E529" s="99"/>
      <c r="F529" s="99"/>
      <c r="G529" s="96"/>
      <c r="H529" s="96"/>
      <c r="I529" s="107"/>
      <c r="J529" s="143"/>
      <c r="K529" s="102"/>
    </row>
    <row r="530" spans="1:11" s="90" customFormat="1" x14ac:dyDescent="0.25">
      <c r="A530" s="91"/>
      <c r="B530" s="141" t="s">
        <v>657</v>
      </c>
      <c r="C530" s="93"/>
      <c r="D530" s="94"/>
      <c r="E530" s="99"/>
      <c r="F530" s="99"/>
      <c r="G530" s="96"/>
      <c r="H530" s="96"/>
      <c r="I530" s="107"/>
      <c r="J530" s="143"/>
      <c r="K530" s="102"/>
    </row>
    <row r="531" spans="1:11" s="90" customFormat="1" x14ac:dyDescent="0.25">
      <c r="A531" s="91"/>
      <c r="B531" s="141" t="s">
        <v>628</v>
      </c>
      <c r="C531" s="93" t="s">
        <v>188</v>
      </c>
      <c r="D531" s="94"/>
      <c r="E531" s="99">
        <v>50</v>
      </c>
      <c r="F531" s="99"/>
      <c r="G531" s="96"/>
      <c r="H531" s="96"/>
      <c r="I531" s="107"/>
      <c r="J531" s="143"/>
      <c r="K531" s="102"/>
    </row>
    <row r="532" spans="1:11" s="90" customFormat="1" x14ac:dyDescent="0.25">
      <c r="A532" s="91"/>
      <c r="B532" s="141"/>
      <c r="C532" s="93"/>
      <c r="D532" s="94"/>
      <c r="E532" s="99"/>
      <c r="F532" s="99"/>
      <c r="G532" s="96"/>
      <c r="H532" s="96"/>
      <c r="I532" s="107"/>
      <c r="J532" s="143"/>
      <c r="K532" s="102"/>
    </row>
    <row r="533" spans="1:11" s="90" customFormat="1" x14ac:dyDescent="0.25">
      <c r="A533" s="116" t="s">
        <v>314</v>
      </c>
      <c r="B533" s="144" t="s">
        <v>660</v>
      </c>
      <c r="C533" s="116"/>
      <c r="D533" s="87"/>
      <c r="E533" s="118"/>
      <c r="F533" s="118"/>
      <c r="G533" s="116"/>
      <c r="H533" s="116"/>
      <c r="I533" s="87"/>
      <c r="J533" s="114"/>
      <c r="K533" s="87"/>
    </row>
    <row r="534" spans="1:11" s="90" customFormat="1" x14ac:dyDescent="0.25">
      <c r="A534" s="91"/>
      <c r="B534" s="98"/>
      <c r="C534" s="93"/>
      <c r="D534" s="94"/>
      <c r="E534" s="99"/>
      <c r="F534" s="99"/>
      <c r="G534" s="96"/>
      <c r="H534" s="96">
        <f t="shared" ref="H534:H535" si="39">E534*G534</f>
        <v>0</v>
      </c>
      <c r="I534" s="107"/>
      <c r="J534" s="169"/>
      <c r="K534" s="94"/>
    </row>
    <row r="535" spans="1:11" s="90" customFormat="1" x14ac:dyDescent="0.25">
      <c r="A535" s="91" t="s">
        <v>661</v>
      </c>
      <c r="B535" s="104" t="s">
        <v>662</v>
      </c>
      <c r="C535" s="93"/>
      <c r="D535" s="94"/>
      <c r="E535" s="99"/>
      <c r="F535" s="99"/>
      <c r="G535" s="96"/>
      <c r="H535" s="96">
        <f t="shared" si="39"/>
        <v>0</v>
      </c>
      <c r="I535" s="107"/>
      <c r="J535" s="172"/>
      <c r="K535" s="102"/>
    </row>
    <row r="536" spans="1:11" s="90" customFormat="1" x14ac:dyDescent="0.25">
      <c r="A536" s="91"/>
      <c r="B536" s="104"/>
      <c r="C536" s="93"/>
      <c r="D536" s="94"/>
      <c r="E536" s="99"/>
      <c r="F536" s="99"/>
      <c r="G536" s="96"/>
      <c r="H536" s="96"/>
      <c r="I536" s="94"/>
      <c r="J536" s="172"/>
      <c r="K536" s="94"/>
    </row>
    <row r="537" spans="1:11" s="90" customFormat="1" x14ac:dyDescent="0.25">
      <c r="A537" s="91"/>
      <c r="B537" s="98" t="s">
        <v>663</v>
      </c>
      <c r="C537" s="93"/>
      <c r="D537" s="94"/>
      <c r="E537" s="99"/>
      <c r="F537" s="99"/>
      <c r="G537" s="96"/>
      <c r="H537" s="96"/>
      <c r="I537" s="94"/>
      <c r="J537" s="172"/>
      <c r="K537" s="94"/>
    </row>
    <row r="538" spans="1:11" s="90" customFormat="1" x14ac:dyDescent="0.25">
      <c r="A538" s="91"/>
      <c r="B538" s="98" t="s">
        <v>664</v>
      </c>
      <c r="C538" s="93"/>
      <c r="D538" s="94"/>
      <c r="E538" s="99"/>
      <c r="F538" s="99"/>
      <c r="G538" s="96"/>
      <c r="H538" s="96"/>
      <c r="I538" s="94"/>
      <c r="J538" s="172"/>
      <c r="K538" s="94"/>
    </row>
    <row r="539" spans="1:11" s="90" customFormat="1" x14ac:dyDescent="0.25">
      <c r="A539" s="91"/>
      <c r="B539" s="98" t="s">
        <v>665</v>
      </c>
      <c r="C539" s="93"/>
      <c r="D539" s="94"/>
      <c r="E539" s="99"/>
      <c r="F539" s="99"/>
      <c r="G539" s="96"/>
      <c r="H539" s="96"/>
      <c r="I539" s="94"/>
      <c r="J539" s="172"/>
      <c r="K539" s="94"/>
    </row>
    <row r="540" spans="1:11" s="90" customFormat="1" x14ac:dyDescent="0.25">
      <c r="A540" s="91"/>
      <c r="B540" s="98" t="s">
        <v>666</v>
      </c>
      <c r="C540" s="93"/>
      <c r="D540" s="94"/>
      <c r="E540" s="99"/>
      <c r="F540" s="99"/>
      <c r="G540" s="96"/>
      <c r="H540" s="96"/>
      <c r="I540" s="94"/>
      <c r="J540" s="172"/>
      <c r="K540" s="94"/>
    </row>
    <row r="541" spans="1:11" s="90" customFormat="1" x14ac:dyDescent="0.25">
      <c r="A541" s="91"/>
      <c r="B541" s="98" t="s">
        <v>667</v>
      </c>
      <c r="C541" s="93"/>
      <c r="D541" s="94"/>
      <c r="E541" s="99"/>
      <c r="F541" s="99"/>
      <c r="G541" s="96"/>
      <c r="H541" s="96"/>
      <c r="I541" s="94"/>
      <c r="J541" s="172"/>
      <c r="K541" s="94"/>
    </row>
    <row r="542" spans="1:11" s="90" customFormat="1" x14ac:dyDescent="0.25">
      <c r="A542" s="91"/>
      <c r="B542" s="98" t="s">
        <v>668</v>
      </c>
      <c r="C542" s="93"/>
      <c r="D542" s="94"/>
      <c r="E542" s="99"/>
      <c r="F542" s="99"/>
      <c r="G542" s="96"/>
      <c r="H542" s="96"/>
      <c r="I542" s="94"/>
      <c r="J542" s="172"/>
      <c r="K542" s="94"/>
    </row>
    <row r="543" spans="1:11" s="90" customFormat="1" x14ac:dyDescent="0.25">
      <c r="A543" s="91"/>
      <c r="B543" s="98" t="s">
        <v>669</v>
      </c>
      <c r="C543" s="93" t="s">
        <v>84</v>
      </c>
      <c r="D543" s="94"/>
      <c r="E543" s="99">
        <v>1</v>
      </c>
      <c r="F543" s="99"/>
      <c r="G543" s="96"/>
      <c r="H543" s="96"/>
      <c r="I543" s="94"/>
      <c r="J543" s="172"/>
      <c r="K543" s="94"/>
    </row>
    <row r="544" spans="1:11" s="90" customFormat="1" x14ac:dyDescent="0.25">
      <c r="A544" s="91"/>
      <c r="B544" s="98"/>
      <c r="C544" s="93"/>
      <c r="D544" s="94"/>
      <c r="E544" s="99"/>
      <c r="F544" s="99"/>
      <c r="G544" s="96"/>
      <c r="H544" s="96"/>
      <c r="I544" s="94"/>
      <c r="J544" s="172"/>
      <c r="K544" s="94"/>
    </row>
    <row r="545" spans="1:11" s="90" customFormat="1" x14ac:dyDescent="0.25">
      <c r="A545" s="91"/>
      <c r="B545" s="98" t="s">
        <v>670</v>
      </c>
      <c r="C545" s="93" t="s">
        <v>84</v>
      </c>
      <c r="D545" s="94"/>
      <c r="E545" s="99">
        <v>1</v>
      </c>
      <c r="F545" s="99"/>
      <c r="G545" s="96"/>
      <c r="H545" s="96"/>
      <c r="I545" s="94"/>
      <c r="J545" s="172"/>
      <c r="K545" s="94"/>
    </row>
    <row r="546" spans="1:11" s="90" customFormat="1" x14ac:dyDescent="0.25">
      <c r="A546" s="91"/>
      <c r="B546" s="98" t="s">
        <v>470</v>
      </c>
      <c r="C546" s="93" t="s">
        <v>192</v>
      </c>
      <c r="D546" s="94"/>
      <c r="E546" s="99">
        <v>2</v>
      </c>
      <c r="F546" s="99"/>
      <c r="G546" s="96"/>
      <c r="H546" s="96"/>
      <c r="I546" s="94"/>
      <c r="J546" s="172"/>
      <c r="K546" s="94"/>
    </row>
    <row r="547" spans="1:11" s="90" customFormat="1" x14ac:dyDescent="0.25">
      <c r="A547" s="91"/>
      <c r="B547" s="98" t="s">
        <v>671</v>
      </c>
      <c r="C547" s="93" t="s">
        <v>192</v>
      </c>
      <c r="D547" s="94"/>
      <c r="E547" s="99">
        <v>1</v>
      </c>
      <c r="F547" s="99"/>
      <c r="G547" s="96"/>
      <c r="H547" s="96"/>
      <c r="I547" s="94"/>
      <c r="J547" s="172"/>
      <c r="K547" s="94"/>
    </row>
    <row r="548" spans="1:11" s="90" customFormat="1" x14ac:dyDescent="0.25">
      <c r="A548" s="91"/>
      <c r="B548" s="98" t="s">
        <v>594</v>
      </c>
      <c r="C548" s="93" t="s">
        <v>192</v>
      </c>
      <c r="D548" s="94"/>
      <c r="E548" s="99">
        <v>1</v>
      </c>
      <c r="F548" s="99"/>
      <c r="G548" s="96"/>
      <c r="H548" s="96"/>
      <c r="I548" s="94"/>
      <c r="J548" s="172"/>
      <c r="K548" s="94"/>
    </row>
    <row r="549" spans="1:11" s="90" customFormat="1" x14ac:dyDescent="0.25">
      <c r="A549" s="91"/>
      <c r="B549" s="98" t="s">
        <v>672</v>
      </c>
      <c r="C549" s="93" t="s">
        <v>84</v>
      </c>
      <c r="D549" s="94"/>
      <c r="E549" s="99">
        <v>1</v>
      </c>
      <c r="F549" s="99"/>
      <c r="G549" s="96"/>
      <c r="H549" s="96"/>
      <c r="I549" s="94"/>
      <c r="J549" s="172"/>
      <c r="K549" s="94"/>
    </row>
    <row r="550" spans="1:11" s="90" customFormat="1" x14ac:dyDescent="0.25">
      <c r="A550" s="91"/>
      <c r="B550" s="98"/>
      <c r="C550" s="93"/>
      <c r="D550" s="94"/>
      <c r="E550" s="99"/>
      <c r="F550" s="99"/>
      <c r="G550" s="96"/>
      <c r="H550" s="96"/>
      <c r="I550" s="94"/>
      <c r="J550" s="172"/>
      <c r="K550" s="94"/>
    </row>
    <row r="551" spans="1:11" s="90" customFormat="1" x14ac:dyDescent="0.25">
      <c r="A551" s="91"/>
      <c r="B551" s="98" t="s">
        <v>673</v>
      </c>
      <c r="C551" s="93" t="s">
        <v>84</v>
      </c>
      <c r="D551" s="94"/>
      <c r="E551" s="99">
        <v>1</v>
      </c>
      <c r="F551" s="99"/>
      <c r="G551" s="96"/>
      <c r="H551" s="96"/>
      <c r="I551" s="94"/>
      <c r="J551" s="172"/>
      <c r="K551" s="94"/>
    </row>
    <row r="552" spans="1:11" s="90" customFormat="1" x14ac:dyDescent="0.25">
      <c r="A552" s="91"/>
      <c r="B552" s="104"/>
      <c r="C552" s="93"/>
      <c r="D552" s="94"/>
      <c r="E552" s="99"/>
      <c r="F552" s="99"/>
      <c r="G552" s="96"/>
      <c r="H552" s="96"/>
      <c r="I552" s="94"/>
      <c r="J552" s="172"/>
      <c r="K552" s="94"/>
    </row>
    <row r="553" spans="1:11" s="90" customFormat="1" x14ac:dyDescent="0.25">
      <c r="A553" s="91"/>
      <c r="B553" s="98" t="s">
        <v>674</v>
      </c>
      <c r="C553" s="93"/>
      <c r="D553" s="94"/>
      <c r="E553" s="99"/>
      <c r="F553" s="99"/>
      <c r="G553" s="96"/>
      <c r="H553" s="96"/>
      <c r="I553" s="94"/>
      <c r="J553" s="172"/>
      <c r="K553" s="94"/>
    </row>
    <row r="554" spans="1:11" s="90" customFormat="1" x14ac:dyDescent="0.25">
      <c r="A554" s="91"/>
      <c r="B554" s="98" t="s">
        <v>664</v>
      </c>
      <c r="C554" s="93"/>
      <c r="D554" s="94"/>
      <c r="E554" s="99"/>
      <c r="F554" s="99"/>
      <c r="G554" s="96"/>
      <c r="H554" s="96"/>
      <c r="I554" s="94"/>
      <c r="J554" s="172"/>
      <c r="K554" s="94"/>
    </row>
    <row r="555" spans="1:11" s="90" customFormat="1" x14ac:dyDescent="0.25">
      <c r="A555" s="91"/>
      <c r="B555" s="98" t="s">
        <v>665</v>
      </c>
      <c r="C555" s="93"/>
      <c r="D555" s="94"/>
      <c r="E555" s="99"/>
      <c r="F555" s="99"/>
      <c r="G555" s="96"/>
      <c r="H555" s="96"/>
      <c r="I555" s="94"/>
      <c r="J555" s="172"/>
      <c r="K555" s="94"/>
    </row>
    <row r="556" spans="1:11" s="90" customFormat="1" x14ac:dyDescent="0.25">
      <c r="A556" s="91"/>
      <c r="B556" s="98" t="s">
        <v>675</v>
      </c>
      <c r="C556" s="93"/>
      <c r="D556" s="94"/>
      <c r="E556" s="99"/>
      <c r="F556" s="99"/>
      <c r="G556" s="96"/>
      <c r="H556" s="96"/>
      <c r="I556" s="94"/>
      <c r="J556" s="172"/>
      <c r="K556" s="94"/>
    </row>
    <row r="557" spans="1:11" s="90" customFormat="1" x14ac:dyDescent="0.25">
      <c r="A557" s="91"/>
      <c r="B557" s="98" t="s">
        <v>667</v>
      </c>
      <c r="C557" s="93"/>
      <c r="D557" s="94"/>
      <c r="E557" s="99"/>
      <c r="F557" s="99"/>
      <c r="G557" s="96"/>
      <c r="H557" s="96"/>
      <c r="I557" s="94"/>
      <c r="J557" s="172"/>
      <c r="K557" s="94"/>
    </row>
    <row r="558" spans="1:11" s="90" customFormat="1" x14ac:dyDescent="0.25">
      <c r="A558" s="91"/>
      <c r="B558" s="98" t="s">
        <v>668</v>
      </c>
      <c r="C558" s="93"/>
      <c r="D558" s="94"/>
      <c r="E558" s="99"/>
      <c r="F558" s="99"/>
      <c r="G558" s="96"/>
      <c r="H558" s="96"/>
      <c r="I558" s="94"/>
      <c r="J558" s="172"/>
      <c r="K558" s="94"/>
    </row>
    <row r="559" spans="1:11" s="90" customFormat="1" x14ac:dyDescent="0.25">
      <c r="A559" s="91"/>
      <c r="B559" s="98" t="s">
        <v>669</v>
      </c>
      <c r="C559" s="93" t="s">
        <v>84</v>
      </c>
      <c r="D559" s="94"/>
      <c r="E559" s="99">
        <v>1</v>
      </c>
      <c r="F559" s="99"/>
      <c r="G559" s="96"/>
      <c r="H559" s="96"/>
      <c r="I559" s="94"/>
      <c r="J559" s="172"/>
      <c r="K559" s="94"/>
    </row>
    <row r="560" spans="1:11" s="90" customFormat="1" x14ac:dyDescent="0.25">
      <c r="A560" s="91"/>
      <c r="B560" s="98"/>
      <c r="C560" s="93"/>
      <c r="D560" s="94"/>
      <c r="E560" s="99"/>
      <c r="F560" s="99"/>
      <c r="G560" s="96"/>
      <c r="H560" s="96"/>
      <c r="I560" s="94"/>
      <c r="J560" s="172"/>
      <c r="K560" s="94"/>
    </row>
    <row r="561" spans="1:11" s="90" customFormat="1" x14ac:dyDescent="0.25">
      <c r="A561" s="91"/>
      <c r="B561" s="98" t="s">
        <v>670</v>
      </c>
      <c r="C561" s="93" t="s">
        <v>84</v>
      </c>
      <c r="D561" s="94"/>
      <c r="E561" s="99">
        <v>1</v>
      </c>
      <c r="F561" s="99"/>
      <c r="G561" s="96"/>
      <c r="H561" s="96"/>
      <c r="I561" s="94"/>
      <c r="J561" s="172"/>
      <c r="K561" s="94"/>
    </row>
    <row r="562" spans="1:11" s="90" customFormat="1" x14ac:dyDescent="0.25">
      <c r="A562" s="91"/>
      <c r="B562" s="98" t="s">
        <v>470</v>
      </c>
      <c r="C562" s="93" t="s">
        <v>192</v>
      </c>
      <c r="D562" s="94"/>
      <c r="E562" s="99">
        <v>2</v>
      </c>
      <c r="F562" s="99"/>
      <c r="G562" s="96"/>
      <c r="H562" s="96"/>
      <c r="I562" s="94"/>
      <c r="J562" s="172"/>
      <c r="K562" s="94"/>
    </row>
    <row r="563" spans="1:11" s="90" customFormat="1" x14ac:dyDescent="0.25">
      <c r="A563" s="91"/>
      <c r="B563" s="98" t="s">
        <v>671</v>
      </c>
      <c r="C563" s="93" t="s">
        <v>192</v>
      </c>
      <c r="D563" s="94"/>
      <c r="E563" s="99">
        <v>1</v>
      </c>
      <c r="F563" s="99"/>
      <c r="G563" s="96"/>
      <c r="H563" s="96"/>
      <c r="I563" s="94"/>
      <c r="J563" s="172"/>
      <c r="K563" s="94"/>
    </row>
    <row r="564" spans="1:11" s="90" customFormat="1" x14ac:dyDescent="0.25">
      <c r="A564" s="91"/>
      <c r="B564" s="98" t="s">
        <v>594</v>
      </c>
      <c r="C564" s="93" t="s">
        <v>192</v>
      </c>
      <c r="D564" s="94"/>
      <c r="E564" s="99">
        <v>1</v>
      </c>
      <c r="F564" s="99"/>
      <c r="G564" s="96"/>
      <c r="H564" s="96"/>
      <c r="I564" s="94"/>
      <c r="J564" s="172"/>
      <c r="K564" s="94"/>
    </row>
    <row r="565" spans="1:11" s="90" customFormat="1" x14ac:dyDescent="0.25">
      <c r="A565" s="91"/>
      <c r="B565" s="98" t="s">
        <v>672</v>
      </c>
      <c r="C565" s="93" t="s">
        <v>84</v>
      </c>
      <c r="D565" s="94"/>
      <c r="E565" s="99">
        <v>1</v>
      </c>
      <c r="F565" s="99"/>
      <c r="G565" s="96"/>
      <c r="H565" s="96"/>
      <c r="I565" s="94"/>
      <c r="J565" s="172"/>
      <c r="K565" s="94"/>
    </row>
    <row r="566" spans="1:11" s="90" customFormat="1" x14ac:dyDescent="0.25">
      <c r="A566" s="91"/>
      <c r="B566" s="98"/>
      <c r="C566" s="93"/>
      <c r="D566" s="94"/>
      <c r="E566" s="99"/>
      <c r="F566" s="99"/>
      <c r="G566" s="96"/>
      <c r="H566" s="96"/>
      <c r="I566" s="94"/>
      <c r="J566" s="172"/>
      <c r="K566" s="94"/>
    </row>
    <row r="567" spans="1:11" s="90" customFormat="1" x14ac:dyDescent="0.25">
      <c r="A567" s="91"/>
      <c r="B567" s="98" t="s">
        <v>673</v>
      </c>
      <c r="C567" s="93" t="s">
        <v>84</v>
      </c>
      <c r="D567" s="94"/>
      <c r="E567" s="99">
        <v>1</v>
      </c>
      <c r="F567" s="99"/>
      <c r="G567" s="96"/>
      <c r="H567" s="96"/>
      <c r="I567" s="94"/>
      <c r="J567" s="172"/>
      <c r="K567" s="94"/>
    </row>
    <row r="568" spans="1:11" s="90" customFormat="1" x14ac:dyDescent="0.25">
      <c r="A568" s="91"/>
      <c r="B568" s="104"/>
      <c r="C568" s="93"/>
      <c r="D568" s="94"/>
      <c r="E568" s="99"/>
      <c r="F568" s="99"/>
      <c r="G568" s="96"/>
      <c r="H568" s="96"/>
      <c r="I568" s="94"/>
      <c r="J568" s="172"/>
      <c r="K568" s="94"/>
    </row>
    <row r="569" spans="1:11" s="90" customFormat="1" x14ac:dyDescent="0.25">
      <c r="A569" s="91" t="s">
        <v>676</v>
      </c>
      <c r="B569" s="104" t="s">
        <v>677</v>
      </c>
      <c r="C569" s="93"/>
      <c r="D569" s="94"/>
      <c r="E569" s="99"/>
      <c r="F569" s="99"/>
      <c r="G569" s="96"/>
      <c r="H569" s="96">
        <f t="shared" ref="H569" si="40">E569*G569</f>
        <v>0</v>
      </c>
      <c r="I569" s="107"/>
      <c r="J569" s="172"/>
      <c r="K569" s="102"/>
    </row>
    <row r="570" spans="1:11" s="90" customFormat="1" x14ac:dyDescent="0.25">
      <c r="A570" s="91"/>
      <c r="B570" s="104"/>
      <c r="C570" s="93"/>
      <c r="D570" s="94"/>
      <c r="E570" s="99"/>
      <c r="F570" s="99"/>
      <c r="G570" s="96"/>
      <c r="H570" s="96"/>
      <c r="I570" s="94"/>
      <c r="J570" s="172"/>
      <c r="K570" s="94"/>
    </row>
    <row r="571" spans="1:11" s="90" customFormat="1" x14ac:dyDescent="0.25">
      <c r="A571" s="91"/>
      <c r="B571" s="92" t="s">
        <v>612</v>
      </c>
      <c r="C571" s="93"/>
      <c r="D571" s="94"/>
      <c r="E571" s="99"/>
      <c r="F571" s="99"/>
      <c r="G571" s="96"/>
      <c r="H571" s="96"/>
      <c r="I571" s="107"/>
      <c r="J571" s="172"/>
      <c r="K571" s="102"/>
    </row>
    <row r="572" spans="1:11" s="90" customFormat="1" x14ac:dyDescent="0.25">
      <c r="A572" s="91"/>
      <c r="B572" s="104"/>
      <c r="C572" s="93"/>
      <c r="D572" s="94"/>
      <c r="E572" s="99"/>
      <c r="F572" s="99"/>
      <c r="G572" s="96"/>
      <c r="H572" s="96"/>
      <c r="I572" s="94"/>
      <c r="J572" s="172"/>
      <c r="K572" s="94"/>
    </row>
    <row r="573" spans="1:11" s="90" customFormat="1" ht="38.25" x14ac:dyDescent="0.25">
      <c r="A573" s="91"/>
      <c r="B573" s="98" t="s">
        <v>634</v>
      </c>
      <c r="C573" s="93"/>
      <c r="D573" s="94"/>
      <c r="E573" s="99"/>
      <c r="F573" s="99"/>
      <c r="G573" s="96"/>
      <c r="H573" s="96"/>
      <c r="I573" s="94"/>
      <c r="J573" s="172"/>
      <c r="K573" s="94"/>
    </row>
    <row r="574" spans="1:11" s="90" customFormat="1" x14ac:dyDescent="0.25">
      <c r="A574" s="91"/>
      <c r="B574" s="98" t="s">
        <v>640</v>
      </c>
      <c r="C574" s="93" t="s">
        <v>188</v>
      </c>
      <c r="D574" s="94"/>
      <c r="E574" s="99">
        <v>4</v>
      </c>
      <c r="F574" s="99"/>
      <c r="G574" s="96"/>
      <c r="H574" s="96"/>
      <c r="I574" s="94"/>
      <c r="J574" s="172"/>
      <c r="K574" s="94"/>
    </row>
    <row r="575" spans="1:11" s="90" customFormat="1" x14ac:dyDescent="0.25">
      <c r="A575" s="91"/>
      <c r="B575" s="98" t="s">
        <v>678</v>
      </c>
      <c r="C575" s="93" t="s">
        <v>84</v>
      </c>
      <c r="D575" s="94"/>
      <c r="E575" s="99">
        <v>1</v>
      </c>
      <c r="F575" s="99"/>
      <c r="G575" s="96"/>
      <c r="H575" s="96"/>
      <c r="I575" s="94"/>
      <c r="J575" s="172"/>
      <c r="K575" s="94"/>
    </row>
    <row r="576" spans="1:11" s="90" customFormat="1" x14ac:dyDescent="0.25">
      <c r="A576" s="91"/>
      <c r="B576" s="98"/>
      <c r="C576" s="93"/>
      <c r="D576" s="94"/>
      <c r="E576" s="99"/>
      <c r="F576" s="99"/>
      <c r="G576" s="96"/>
      <c r="H576" s="96"/>
      <c r="I576" s="94"/>
      <c r="J576" s="172"/>
      <c r="K576" s="94"/>
    </row>
    <row r="577" spans="1:11" s="90" customFormat="1" ht="27" customHeight="1" x14ac:dyDescent="0.25">
      <c r="A577" s="91"/>
      <c r="B577" s="98" t="s">
        <v>679</v>
      </c>
      <c r="C577" s="93" t="s">
        <v>84</v>
      </c>
      <c r="D577" s="94"/>
      <c r="E577" s="99">
        <v>2</v>
      </c>
      <c r="F577" s="99"/>
      <c r="G577" s="96"/>
      <c r="H577" s="96"/>
      <c r="I577" s="94"/>
      <c r="J577" s="172"/>
      <c r="K577" s="94"/>
    </row>
    <row r="578" spans="1:11" s="90" customFormat="1" ht="51" x14ac:dyDescent="0.25">
      <c r="A578" s="91"/>
      <c r="B578" s="98" t="s">
        <v>627</v>
      </c>
      <c r="C578" s="93"/>
      <c r="D578" s="94"/>
      <c r="E578" s="99"/>
      <c r="F578" s="99"/>
      <c r="G578" s="96"/>
      <c r="H578" s="96"/>
      <c r="I578" s="94"/>
      <c r="J578" s="172"/>
      <c r="K578" s="94"/>
    </row>
    <row r="579" spans="1:11" s="90" customFormat="1" x14ac:dyDescent="0.25">
      <c r="A579" s="91"/>
      <c r="B579" s="98" t="s">
        <v>628</v>
      </c>
      <c r="C579" s="93" t="s">
        <v>188</v>
      </c>
      <c r="D579" s="94"/>
      <c r="E579" s="99">
        <f>5+4+3+5+1+2+2+12+18</f>
        <v>52</v>
      </c>
      <c r="F579" s="99"/>
      <c r="G579" s="96"/>
      <c r="H579" s="96"/>
      <c r="I579" s="94"/>
      <c r="J579" s="172"/>
      <c r="K579" s="94"/>
    </row>
    <row r="580" spans="1:11" s="90" customFormat="1" x14ac:dyDescent="0.25">
      <c r="A580" s="91"/>
      <c r="B580" s="98" t="s">
        <v>629</v>
      </c>
      <c r="C580" s="93" t="s">
        <v>188</v>
      </c>
      <c r="D580" s="94"/>
      <c r="E580" s="99">
        <f>25+18</f>
        <v>43</v>
      </c>
      <c r="F580" s="99"/>
      <c r="G580" s="96"/>
      <c r="H580" s="96"/>
      <c r="I580" s="94"/>
      <c r="J580" s="172"/>
      <c r="K580" s="94"/>
    </row>
    <row r="581" spans="1:11" s="90" customFormat="1" x14ac:dyDescent="0.25">
      <c r="A581" s="91"/>
      <c r="B581" s="98" t="s">
        <v>630</v>
      </c>
      <c r="C581" s="93" t="s">
        <v>188</v>
      </c>
      <c r="D581" s="94"/>
      <c r="E581" s="99">
        <v>24</v>
      </c>
      <c r="F581" s="99"/>
      <c r="G581" s="96"/>
      <c r="H581" s="96"/>
      <c r="I581" s="94"/>
      <c r="J581" s="172"/>
      <c r="K581" s="94"/>
    </row>
    <row r="582" spans="1:11" s="90" customFormat="1" x14ac:dyDescent="0.25">
      <c r="A582" s="91"/>
      <c r="B582" s="98" t="s">
        <v>631</v>
      </c>
      <c r="C582" s="93" t="s">
        <v>188</v>
      </c>
      <c r="D582" s="94"/>
      <c r="E582" s="99">
        <v>50</v>
      </c>
      <c r="F582" s="99"/>
      <c r="G582" s="96"/>
      <c r="H582" s="96"/>
      <c r="I582" s="94"/>
      <c r="J582" s="172"/>
      <c r="K582" s="94"/>
    </row>
    <row r="583" spans="1:11" s="90" customFormat="1" x14ac:dyDescent="0.25">
      <c r="A583" s="91"/>
      <c r="B583" s="98" t="s">
        <v>632</v>
      </c>
      <c r="C583" s="93" t="s">
        <v>188</v>
      </c>
      <c r="D583" s="94"/>
      <c r="E583" s="99">
        <v>57</v>
      </c>
      <c r="F583" s="99"/>
      <c r="G583" s="96"/>
      <c r="H583" s="96"/>
      <c r="I583" s="94"/>
      <c r="J583" s="172"/>
      <c r="K583" s="94"/>
    </row>
    <row r="584" spans="1:11" s="90" customFormat="1" x14ac:dyDescent="0.25">
      <c r="A584" s="91"/>
      <c r="B584" s="98" t="s">
        <v>638</v>
      </c>
      <c r="C584" s="93" t="s">
        <v>188</v>
      </c>
      <c r="D584" s="94"/>
      <c r="E584" s="99">
        <v>9</v>
      </c>
      <c r="F584" s="99"/>
      <c r="G584" s="96"/>
      <c r="H584" s="96"/>
      <c r="I584" s="94"/>
      <c r="J584" s="172"/>
      <c r="K584" s="94"/>
    </row>
    <row r="585" spans="1:11" s="90" customFormat="1" x14ac:dyDescent="0.25">
      <c r="A585" s="91"/>
      <c r="B585" s="98" t="s">
        <v>680</v>
      </c>
      <c r="C585" s="93"/>
      <c r="D585" s="94"/>
      <c r="E585" s="99"/>
      <c r="F585" s="99"/>
      <c r="G585" s="96"/>
      <c r="H585" s="96"/>
      <c r="I585" s="94"/>
      <c r="J585" s="172"/>
      <c r="K585" s="94"/>
    </row>
    <row r="586" spans="1:11" s="90" customFormat="1" x14ac:dyDescent="0.25">
      <c r="A586" s="91"/>
      <c r="B586" s="98" t="s">
        <v>628</v>
      </c>
      <c r="C586" s="93" t="s">
        <v>188</v>
      </c>
      <c r="D586" s="94"/>
      <c r="E586" s="99">
        <v>30</v>
      </c>
      <c r="F586" s="99"/>
      <c r="G586" s="96"/>
      <c r="H586" s="96"/>
      <c r="I586" s="94"/>
      <c r="J586" s="172"/>
      <c r="K586" s="94"/>
    </row>
    <row r="587" spans="1:11" s="90" customFormat="1" x14ac:dyDescent="0.25">
      <c r="A587" s="91"/>
      <c r="B587" s="98" t="s">
        <v>629</v>
      </c>
      <c r="C587" s="93" t="s">
        <v>188</v>
      </c>
      <c r="D587" s="94"/>
      <c r="E587" s="99">
        <v>14</v>
      </c>
      <c r="F587" s="99"/>
      <c r="G587" s="96"/>
      <c r="H587" s="96"/>
      <c r="I587" s="94"/>
      <c r="J587" s="172"/>
      <c r="K587" s="94"/>
    </row>
    <row r="588" spans="1:11" s="90" customFormat="1" x14ac:dyDescent="0.25">
      <c r="A588" s="91"/>
      <c r="B588" s="98" t="s">
        <v>631</v>
      </c>
      <c r="C588" s="93" t="s">
        <v>188</v>
      </c>
      <c r="D588" s="94"/>
      <c r="E588" s="99">
        <v>44</v>
      </c>
      <c r="F588" s="99"/>
      <c r="G588" s="96"/>
      <c r="H588" s="96"/>
      <c r="I588" s="94"/>
      <c r="J588" s="172"/>
      <c r="K588" s="94"/>
    </row>
    <row r="589" spans="1:11" s="90" customFormat="1" x14ac:dyDescent="0.25">
      <c r="A589" s="91"/>
      <c r="B589" s="98" t="s">
        <v>632</v>
      </c>
      <c r="C589" s="93" t="s">
        <v>188</v>
      </c>
      <c r="D589" s="94"/>
      <c r="E589" s="99">
        <v>57</v>
      </c>
      <c r="F589" s="99"/>
      <c r="G589" s="96"/>
      <c r="H589" s="96"/>
      <c r="I589" s="94"/>
      <c r="J589" s="172"/>
      <c r="K589" s="94"/>
    </row>
    <row r="590" spans="1:11" s="90" customFormat="1" x14ac:dyDescent="0.25">
      <c r="A590" s="91"/>
      <c r="B590" s="98" t="s">
        <v>638</v>
      </c>
      <c r="C590" s="93" t="s">
        <v>188</v>
      </c>
      <c r="D590" s="94"/>
      <c r="E590" s="99">
        <v>9</v>
      </c>
      <c r="F590" s="99"/>
      <c r="G590" s="96"/>
      <c r="H590" s="96"/>
      <c r="I590" s="94"/>
      <c r="J590" s="172"/>
      <c r="K590" s="94"/>
    </row>
    <row r="591" spans="1:11" s="90" customFormat="1" x14ac:dyDescent="0.25">
      <c r="A591" s="91"/>
      <c r="B591" s="98"/>
      <c r="C591" s="93"/>
      <c r="D591" s="94"/>
      <c r="E591" s="99"/>
      <c r="F591" s="99"/>
      <c r="G591" s="96"/>
      <c r="H591" s="96"/>
      <c r="I591" s="94"/>
      <c r="J591" s="172"/>
      <c r="K591" s="94"/>
    </row>
    <row r="592" spans="1:11" s="90" customFormat="1" ht="38.25" x14ac:dyDescent="0.25">
      <c r="A592" s="91"/>
      <c r="B592" s="98" t="s">
        <v>681</v>
      </c>
      <c r="C592" s="93" t="s">
        <v>682</v>
      </c>
      <c r="D592" s="94"/>
      <c r="E592" s="99"/>
      <c r="F592" s="99"/>
      <c r="G592" s="96"/>
      <c r="H592" s="96"/>
      <c r="I592" s="94"/>
      <c r="J592" s="172"/>
      <c r="K592" s="94"/>
    </row>
    <row r="593" spans="1:11" s="90" customFormat="1" x14ac:dyDescent="0.25">
      <c r="A593" s="91"/>
      <c r="B593" s="98" t="s">
        <v>683</v>
      </c>
      <c r="C593" s="93" t="s">
        <v>188</v>
      </c>
      <c r="D593" s="94"/>
      <c r="E593" s="99">
        <v>20</v>
      </c>
      <c r="F593" s="99"/>
      <c r="G593" s="96"/>
      <c r="H593" s="96"/>
      <c r="I593" s="94"/>
      <c r="J593" s="172"/>
      <c r="K593" s="94"/>
    </row>
    <row r="594" spans="1:11" s="90" customFormat="1" x14ac:dyDescent="0.25">
      <c r="A594" s="91"/>
      <c r="B594" s="98" t="s">
        <v>680</v>
      </c>
      <c r="C594" s="93"/>
      <c r="D594" s="94"/>
      <c r="E594" s="99"/>
      <c r="F594" s="99"/>
      <c r="G594" s="96"/>
      <c r="H594" s="96"/>
      <c r="I594" s="94"/>
      <c r="J594" s="172"/>
      <c r="K594" s="94"/>
    </row>
    <row r="595" spans="1:11" s="90" customFormat="1" x14ac:dyDescent="0.25">
      <c r="A595" s="91"/>
      <c r="B595" s="98" t="s">
        <v>683</v>
      </c>
      <c r="C595" s="93" t="s">
        <v>188</v>
      </c>
      <c r="D595" s="94"/>
      <c r="E595" s="99">
        <v>4</v>
      </c>
      <c r="F595" s="99"/>
      <c r="G595" s="96"/>
      <c r="H595" s="96"/>
      <c r="I595" s="94"/>
      <c r="J595" s="172"/>
      <c r="K595" s="94"/>
    </row>
    <row r="596" spans="1:11" s="90" customFormat="1" x14ac:dyDescent="0.25">
      <c r="A596" s="91"/>
      <c r="B596" s="98"/>
      <c r="C596" s="93"/>
      <c r="D596" s="94"/>
      <c r="E596" s="99"/>
      <c r="F596" s="99"/>
      <c r="G596" s="96"/>
      <c r="H596" s="96"/>
      <c r="I596" s="94"/>
      <c r="J596" s="172"/>
      <c r="K596" s="94"/>
    </row>
    <row r="597" spans="1:11" s="90" customFormat="1" x14ac:dyDescent="0.25">
      <c r="A597" s="91"/>
      <c r="B597" s="98" t="s">
        <v>636</v>
      </c>
      <c r="C597" s="93" t="s">
        <v>84</v>
      </c>
      <c r="D597" s="94"/>
      <c r="E597" s="99">
        <v>1</v>
      </c>
      <c r="F597" s="99"/>
      <c r="G597" s="96"/>
      <c r="H597" s="96"/>
      <c r="I597" s="94"/>
      <c r="J597" s="172"/>
      <c r="K597" s="94"/>
    </row>
    <row r="598" spans="1:11" s="90" customFormat="1" x14ac:dyDescent="0.25">
      <c r="A598" s="91"/>
      <c r="B598" s="104"/>
      <c r="C598" s="93"/>
      <c r="D598" s="94"/>
      <c r="E598" s="99"/>
      <c r="F598" s="99"/>
      <c r="G598" s="96"/>
      <c r="H598" s="96"/>
      <c r="I598" s="94"/>
      <c r="J598" s="172"/>
      <c r="K598" s="94"/>
    </row>
    <row r="599" spans="1:11" s="90" customFormat="1" x14ac:dyDescent="0.25">
      <c r="A599" s="91"/>
      <c r="B599" s="92" t="s">
        <v>637</v>
      </c>
      <c r="C599" s="93"/>
      <c r="D599" s="94"/>
      <c r="E599" s="99"/>
      <c r="F599" s="99"/>
      <c r="G599" s="96"/>
      <c r="H599" s="96"/>
      <c r="I599" s="107"/>
      <c r="J599" s="172"/>
      <c r="K599" s="102"/>
    </row>
    <row r="600" spans="1:11" s="90" customFormat="1" x14ac:dyDescent="0.25">
      <c r="A600" s="91"/>
      <c r="B600" s="104"/>
      <c r="C600" s="93"/>
      <c r="D600" s="94"/>
      <c r="E600" s="99"/>
      <c r="F600" s="99"/>
      <c r="G600" s="96"/>
      <c r="H600" s="96"/>
      <c r="I600" s="94"/>
      <c r="J600" s="172"/>
      <c r="K600" s="94"/>
    </row>
    <row r="601" spans="1:11" s="90" customFormat="1" ht="38.25" x14ac:dyDescent="0.25">
      <c r="A601" s="91"/>
      <c r="B601" s="98" t="s">
        <v>634</v>
      </c>
      <c r="C601" s="93"/>
      <c r="D601" s="94"/>
      <c r="E601" s="99"/>
      <c r="F601" s="99"/>
      <c r="G601" s="96"/>
      <c r="H601" s="96"/>
      <c r="I601" s="94"/>
      <c r="J601" s="172"/>
      <c r="K601" s="94"/>
    </row>
    <row r="602" spans="1:11" s="90" customFormat="1" x14ac:dyDescent="0.25">
      <c r="A602" s="91"/>
      <c r="B602" s="98" t="s">
        <v>640</v>
      </c>
      <c r="C602" s="93" t="s">
        <v>188</v>
      </c>
      <c r="D602" s="94"/>
      <c r="E602" s="99">
        <v>8</v>
      </c>
      <c r="F602" s="99"/>
      <c r="G602" s="96"/>
      <c r="H602" s="96"/>
      <c r="I602" s="94"/>
      <c r="J602" s="172"/>
      <c r="K602" s="94"/>
    </row>
    <row r="603" spans="1:11" s="90" customFormat="1" x14ac:dyDescent="0.25">
      <c r="A603" s="91"/>
      <c r="B603" s="98" t="s">
        <v>683</v>
      </c>
      <c r="C603" s="93" t="s">
        <v>188</v>
      </c>
      <c r="D603" s="94"/>
      <c r="E603" s="99">
        <v>8</v>
      </c>
      <c r="F603" s="99"/>
      <c r="G603" s="96"/>
      <c r="H603" s="96"/>
      <c r="I603" s="94"/>
      <c r="J603" s="172"/>
      <c r="K603" s="94"/>
    </row>
    <row r="604" spans="1:11" s="90" customFormat="1" x14ac:dyDescent="0.25">
      <c r="A604" s="91"/>
      <c r="B604" s="98" t="s">
        <v>684</v>
      </c>
      <c r="C604" s="93" t="s">
        <v>188</v>
      </c>
      <c r="D604" s="94"/>
      <c r="E604" s="99">
        <v>8</v>
      </c>
      <c r="F604" s="99"/>
      <c r="G604" s="96"/>
      <c r="H604" s="96"/>
      <c r="I604" s="94"/>
      <c r="J604" s="172"/>
      <c r="K604" s="94"/>
    </row>
    <row r="605" spans="1:11" s="90" customFormat="1" x14ac:dyDescent="0.25">
      <c r="A605" s="91"/>
      <c r="B605" s="98" t="s">
        <v>678</v>
      </c>
      <c r="C605" s="93"/>
      <c r="D605" s="94"/>
      <c r="E605" s="99"/>
      <c r="F605" s="99"/>
      <c r="G605" s="96"/>
      <c r="H605" s="96"/>
      <c r="I605" s="94"/>
      <c r="J605" s="172"/>
      <c r="K605" s="94"/>
    </row>
    <row r="606" spans="1:11" s="90" customFormat="1" x14ac:dyDescent="0.25">
      <c r="A606" s="91"/>
      <c r="B606" s="98" t="s">
        <v>640</v>
      </c>
      <c r="C606" s="93" t="s">
        <v>188</v>
      </c>
      <c r="D606" s="94"/>
      <c r="E606" s="99">
        <v>4</v>
      </c>
      <c r="F606" s="99"/>
      <c r="G606" s="96"/>
      <c r="H606" s="96"/>
      <c r="I606" s="94"/>
      <c r="J606" s="172"/>
      <c r="K606" s="94"/>
    </row>
    <row r="607" spans="1:11" s="90" customFormat="1" x14ac:dyDescent="0.25">
      <c r="A607" s="91"/>
      <c r="B607" s="98"/>
      <c r="C607" s="93"/>
      <c r="D607" s="94"/>
      <c r="E607" s="99"/>
      <c r="F607" s="99"/>
      <c r="G607" s="96"/>
      <c r="H607" s="96"/>
      <c r="I607" s="94"/>
      <c r="J607" s="172"/>
      <c r="K607" s="94"/>
    </row>
    <row r="608" spans="1:11" s="90" customFormat="1" ht="27" customHeight="1" x14ac:dyDescent="0.25">
      <c r="A608" s="91"/>
      <c r="B608" s="98" t="s">
        <v>679</v>
      </c>
      <c r="C608" s="93" t="s">
        <v>84</v>
      </c>
      <c r="D608" s="94"/>
      <c r="E608" s="99">
        <v>2</v>
      </c>
      <c r="F608" s="99"/>
      <c r="G608" s="96"/>
      <c r="H608" s="96"/>
      <c r="I608" s="94"/>
      <c r="J608" s="172"/>
      <c r="K608" s="94"/>
    </row>
    <row r="609" spans="1:11" s="90" customFormat="1" ht="51" x14ac:dyDescent="0.25">
      <c r="A609" s="91"/>
      <c r="B609" s="98" t="s">
        <v>627</v>
      </c>
      <c r="C609" s="93"/>
      <c r="D609" s="94"/>
      <c r="E609" s="99"/>
      <c r="F609" s="99"/>
      <c r="G609" s="96"/>
      <c r="H609" s="96"/>
      <c r="I609" s="94"/>
      <c r="J609" s="172"/>
      <c r="K609" s="94"/>
    </row>
    <row r="610" spans="1:11" s="90" customFormat="1" x14ac:dyDescent="0.25">
      <c r="A610" s="91"/>
      <c r="B610" s="98" t="s">
        <v>630</v>
      </c>
      <c r="C610" s="93" t="s">
        <v>188</v>
      </c>
      <c r="D610" s="94"/>
      <c r="E610" s="99">
        <v>17</v>
      </c>
      <c r="F610" s="99"/>
      <c r="G610" s="96"/>
      <c r="H610" s="96"/>
      <c r="I610" s="94"/>
      <c r="J610" s="172"/>
      <c r="K610" s="94"/>
    </row>
    <row r="611" spans="1:11" s="90" customFormat="1" x14ac:dyDescent="0.25">
      <c r="A611" s="91"/>
      <c r="B611" s="98" t="s">
        <v>631</v>
      </c>
      <c r="C611" s="93" t="s">
        <v>188</v>
      </c>
      <c r="D611" s="94"/>
      <c r="E611" s="99">
        <v>14</v>
      </c>
      <c r="F611" s="99"/>
      <c r="G611" s="96"/>
      <c r="H611" s="96"/>
      <c r="I611" s="94"/>
      <c r="J611" s="172"/>
      <c r="K611" s="94"/>
    </row>
    <row r="612" spans="1:11" s="90" customFormat="1" x14ac:dyDescent="0.25">
      <c r="A612" s="91"/>
      <c r="B612" s="98" t="s">
        <v>632</v>
      </c>
      <c r="C612" s="93" t="s">
        <v>188</v>
      </c>
      <c r="D612" s="94"/>
      <c r="E612" s="99">
        <v>40</v>
      </c>
      <c r="F612" s="99"/>
      <c r="G612" s="96"/>
      <c r="H612" s="96"/>
      <c r="I612" s="94"/>
      <c r="J612" s="172"/>
      <c r="K612" s="94"/>
    </row>
    <row r="613" spans="1:11" s="90" customFormat="1" x14ac:dyDescent="0.25">
      <c r="A613" s="91"/>
      <c r="B613" s="98" t="s">
        <v>633</v>
      </c>
      <c r="C613" s="93" t="s">
        <v>188</v>
      </c>
      <c r="D613" s="94"/>
      <c r="E613" s="99">
        <v>4</v>
      </c>
      <c r="F613" s="99"/>
      <c r="G613" s="96"/>
      <c r="H613" s="96"/>
      <c r="I613" s="94"/>
      <c r="J613" s="172"/>
      <c r="K613" s="94"/>
    </row>
    <row r="614" spans="1:11" s="90" customFormat="1" x14ac:dyDescent="0.25">
      <c r="A614" s="91"/>
      <c r="B614" s="98" t="s">
        <v>685</v>
      </c>
      <c r="C614" s="93" t="s">
        <v>188</v>
      </c>
      <c r="D614" s="94"/>
      <c r="E614" s="99">
        <v>10</v>
      </c>
      <c r="F614" s="99"/>
      <c r="G614" s="96"/>
      <c r="H614" s="96"/>
      <c r="I614" s="94"/>
      <c r="J614" s="172"/>
      <c r="K614" s="94"/>
    </row>
    <row r="615" spans="1:11" s="90" customFormat="1" x14ac:dyDescent="0.25">
      <c r="A615" s="91"/>
      <c r="B615" s="98" t="s">
        <v>680</v>
      </c>
      <c r="C615" s="93"/>
      <c r="D615" s="94"/>
      <c r="E615" s="99"/>
      <c r="F615" s="99"/>
      <c r="G615" s="96"/>
      <c r="H615" s="96"/>
      <c r="I615" s="94"/>
      <c r="J615" s="172"/>
      <c r="K615" s="94"/>
    </row>
    <row r="616" spans="1:11" s="90" customFormat="1" x14ac:dyDescent="0.25">
      <c r="A616" s="91"/>
      <c r="B616" s="98" t="s">
        <v>685</v>
      </c>
      <c r="C616" s="93" t="s">
        <v>188</v>
      </c>
      <c r="D616" s="94"/>
      <c r="E616" s="99">
        <v>6</v>
      </c>
      <c r="F616" s="99"/>
      <c r="G616" s="96"/>
      <c r="H616" s="96"/>
      <c r="I616" s="94"/>
      <c r="J616" s="172"/>
      <c r="K616" s="94"/>
    </row>
    <row r="617" spans="1:11" s="90" customFormat="1" ht="9.75" customHeight="1" x14ac:dyDescent="0.25">
      <c r="A617" s="91"/>
      <c r="B617" s="98"/>
      <c r="C617" s="93"/>
      <c r="D617" s="94"/>
      <c r="E617" s="99"/>
      <c r="F617" s="99"/>
      <c r="G617" s="96"/>
      <c r="H617" s="96"/>
      <c r="I617" s="94"/>
      <c r="J617" s="172"/>
      <c r="K617" s="94"/>
    </row>
    <row r="618" spans="1:11" s="90" customFormat="1" x14ac:dyDescent="0.25">
      <c r="A618" s="91"/>
      <c r="B618" s="98" t="s">
        <v>636</v>
      </c>
      <c r="C618" s="93" t="s">
        <v>84</v>
      </c>
      <c r="D618" s="94"/>
      <c r="E618" s="99">
        <v>1</v>
      </c>
      <c r="F618" s="99"/>
      <c r="G618" s="96"/>
      <c r="H618" s="96"/>
      <c r="I618" s="94"/>
      <c r="J618" s="172"/>
      <c r="K618" s="94"/>
    </row>
    <row r="619" spans="1:11" s="90" customFormat="1" x14ac:dyDescent="0.25">
      <c r="A619" s="91"/>
      <c r="B619" s="104"/>
      <c r="C619" s="93"/>
      <c r="D619" s="94"/>
      <c r="E619" s="99"/>
      <c r="F619" s="99"/>
      <c r="G619" s="96"/>
      <c r="H619" s="96"/>
      <c r="I619" s="94"/>
      <c r="J619" s="172"/>
      <c r="K619" s="94"/>
    </row>
    <row r="620" spans="1:11" s="90" customFormat="1" x14ac:dyDescent="0.25">
      <c r="A620" s="91" t="s">
        <v>686</v>
      </c>
      <c r="B620" s="104" t="s">
        <v>687</v>
      </c>
      <c r="C620" s="93"/>
      <c r="D620" s="94"/>
      <c r="E620" s="99"/>
      <c r="F620" s="99"/>
      <c r="G620" s="96"/>
      <c r="H620" s="96">
        <f t="shared" ref="H620" si="41">E620*G620</f>
        <v>0</v>
      </c>
      <c r="I620" s="107"/>
      <c r="J620" s="172"/>
      <c r="K620" s="102"/>
    </row>
    <row r="621" spans="1:11" s="90" customFormat="1" x14ac:dyDescent="0.25">
      <c r="A621" s="91"/>
      <c r="B621" s="104"/>
      <c r="C621" s="93"/>
      <c r="D621" s="94"/>
      <c r="E621" s="99"/>
      <c r="F621" s="99"/>
      <c r="G621" s="96"/>
      <c r="H621" s="96"/>
      <c r="I621" s="107"/>
      <c r="J621" s="172"/>
      <c r="K621" s="102"/>
    </row>
    <row r="622" spans="1:11" s="90" customFormat="1" x14ac:dyDescent="0.25">
      <c r="A622" s="91"/>
      <c r="B622" s="92" t="s">
        <v>637</v>
      </c>
      <c r="C622" s="93"/>
      <c r="D622" s="94"/>
      <c r="E622" s="99"/>
      <c r="F622" s="99"/>
      <c r="G622" s="96"/>
      <c r="H622" s="96"/>
      <c r="I622" s="107"/>
      <c r="J622" s="172"/>
      <c r="K622" s="102"/>
    </row>
    <row r="623" spans="1:11" s="90" customFormat="1" x14ac:dyDescent="0.25">
      <c r="A623" s="91"/>
      <c r="B623" s="104"/>
      <c r="C623" s="93"/>
      <c r="D623" s="94"/>
      <c r="E623" s="99"/>
      <c r="F623" s="99"/>
      <c r="G623" s="96"/>
      <c r="H623" s="96"/>
      <c r="I623" s="94"/>
      <c r="J623" s="172"/>
      <c r="K623" s="94"/>
    </row>
    <row r="624" spans="1:11" s="90" customFormat="1" x14ac:dyDescent="0.25">
      <c r="A624" s="91"/>
      <c r="B624" s="141" t="s">
        <v>688</v>
      </c>
      <c r="C624" s="93"/>
      <c r="D624" s="94"/>
      <c r="E624" s="99"/>
      <c r="F624" s="99"/>
      <c r="G624" s="96"/>
      <c r="H624" s="96"/>
      <c r="I624" s="107"/>
      <c r="J624" s="172"/>
      <c r="K624" s="102"/>
    </row>
    <row r="625" spans="1:11" s="90" customFormat="1" x14ac:dyDescent="0.25">
      <c r="A625" s="91"/>
      <c r="B625" s="141" t="s">
        <v>689</v>
      </c>
      <c r="C625" s="93"/>
      <c r="D625" s="94"/>
      <c r="E625" s="99"/>
      <c r="F625" s="99"/>
      <c r="G625" s="96"/>
      <c r="H625" s="96"/>
      <c r="I625" s="94"/>
      <c r="J625" s="172"/>
      <c r="K625" s="94"/>
    </row>
    <row r="626" spans="1:11" s="90" customFormat="1" x14ac:dyDescent="0.25">
      <c r="A626" s="91"/>
      <c r="B626" s="141" t="s">
        <v>253</v>
      </c>
      <c r="C626" s="93"/>
      <c r="D626" s="94"/>
      <c r="E626" s="99"/>
      <c r="F626" s="99"/>
      <c r="G626" s="96"/>
      <c r="H626" s="96"/>
      <c r="I626" s="94"/>
      <c r="J626" s="172"/>
      <c r="K626" s="94"/>
    </row>
    <row r="627" spans="1:11" s="90" customFormat="1" x14ac:dyDescent="0.25">
      <c r="A627" s="105"/>
      <c r="B627" s="142" t="s">
        <v>690</v>
      </c>
      <c r="C627" s="93" t="s">
        <v>192</v>
      </c>
      <c r="D627" s="94"/>
      <c r="E627" s="99">
        <v>2</v>
      </c>
      <c r="F627" s="99"/>
      <c r="G627" s="96"/>
      <c r="H627" s="96"/>
      <c r="I627" s="94"/>
      <c r="J627" s="172"/>
      <c r="K627" s="94"/>
    </row>
    <row r="628" spans="1:11" s="90" customFormat="1" x14ac:dyDescent="0.25">
      <c r="A628" s="125"/>
      <c r="B628" s="110" t="s">
        <v>691</v>
      </c>
      <c r="C628" s="111" t="s">
        <v>84</v>
      </c>
      <c r="D628" s="94"/>
      <c r="E628" s="112">
        <v>1</v>
      </c>
      <c r="F628" s="112"/>
      <c r="G628" s="113"/>
      <c r="H628" s="113"/>
      <c r="I628" s="94"/>
      <c r="J628" s="172"/>
      <c r="K628" s="94"/>
    </row>
    <row r="629" spans="1:11" s="90" customFormat="1" x14ac:dyDescent="0.25">
      <c r="A629" s="105"/>
      <c r="B629" s="142"/>
      <c r="C629" s="93"/>
      <c r="D629" s="94"/>
      <c r="E629" s="99"/>
      <c r="F629" s="99"/>
      <c r="G629" s="96"/>
      <c r="H629" s="96"/>
      <c r="I629" s="94"/>
      <c r="J629" s="172"/>
      <c r="K629" s="94"/>
    </row>
    <row r="630" spans="1:11" s="90" customFormat="1" x14ac:dyDescent="0.25">
      <c r="A630" s="91" t="s">
        <v>692</v>
      </c>
      <c r="B630" s="104" t="s">
        <v>642</v>
      </c>
      <c r="C630" s="93"/>
      <c r="D630" s="94"/>
      <c r="E630" s="99"/>
      <c r="F630" s="99"/>
      <c r="G630" s="96"/>
      <c r="H630" s="96"/>
      <c r="I630" s="94"/>
      <c r="J630" s="172"/>
      <c r="K630" s="94"/>
    </row>
    <row r="631" spans="1:11" s="90" customFormat="1" x14ac:dyDescent="0.25">
      <c r="A631" s="91"/>
      <c r="B631" s="104"/>
      <c r="C631" s="93"/>
      <c r="D631" s="94"/>
      <c r="E631" s="99"/>
      <c r="F631" s="99"/>
      <c r="G631" s="96"/>
      <c r="H631" s="96"/>
      <c r="I631" s="94"/>
      <c r="J631" s="172"/>
      <c r="K631" s="94"/>
    </row>
    <row r="632" spans="1:11" s="90" customFormat="1" x14ac:dyDescent="0.25">
      <c r="A632" s="91"/>
      <c r="B632" s="92" t="s">
        <v>612</v>
      </c>
      <c r="C632" s="93"/>
      <c r="D632" s="94"/>
      <c r="E632" s="99"/>
      <c r="F632" s="99"/>
      <c r="G632" s="96"/>
      <c r="H632" s="96"/>
      <c r="I632" s="107"/>
      <c r="J632" s="172"/>
      <c r="K632" s="102"/>
    </row>
    <row r="633" spans="1:11" s="90" customFormat="1" x14ac:dyDescent="0.25">
      <c r="A633" s="91"/>
      <c r="B633" s="104"/>
      <c r="C633" s="93"/>
      <c r="D633" s="94"/>
      <c r="E633" s="99"/>
      <c r="F633" s="99"/>
      <c r="G633" s="96"/>
      <c r="H633" s="96"/>
      <c r="I633" s="94"/>
      <c r="J633" s="172"/>
      <c r="K633" s="94"/>
    </row>
    <row r="634" spans="1:11" s="90" customFormat="1" x14ac:dyDescent="0.25">
      <c r="A634" s="91"/>
      <c r="B634" s="98" t="s">
        <v>644</v>
      </c>
      <c r="C634" s="93"/>
      <c r="D634" s="94"/>
      <c r="E634" s="99"/>
      <c r="F634" s="99"/>
      <c r="G634" s="96"/>
      <c r="H634" s="96"/>
      <c r="I634" s="94"/>
      <c r="J634" s="172"/>
      <c r="K634" s="94"/>
    </row>
    <row r="635" spans="1:11" s="90" customFormat="1" x14ac:dyDescent="0.25">
      <c r="A635" s="91"/>
      <c r="B635" s="98" t="s">
        <v>252</v>
      </c>
      <c r="C635" s="93"/>
      <c r="D635" s="94"/>
      <c r="E635" s="99"/>
      <c r="F635" s="99"/>
      <c r="G635" s="96"/>
      <c r="H635" s="96"/>
      <c r="I635" s="94"/>
      <c r="J635" s="172"/>
      <c r="K635" s="94"/>
    </row>
    <row r="636" spans="1:11" s="90" customFormat="1" x14ac:dyDescent="0.25">
      <c r="A636" s="91"/>
      <c r="B636" s="98" t="s">
        <v>253</v>
      </c>
      <c r="C636" s="93"/>
      <c r="D636" s="94"/>
      <c r="E636" s="99"/>
      <c r="F636" s="99"/>
      <c r="G636" s="96"/>
      <c r="H636" s="96"/>
      <c r="I636" s="94"/>
      <c r="J636" s="172"/>
      <c r="K636" s="94"/>
    </row>
    <row r="637" spans="1:11" s="90" customFormat="1" x14ac:dyDescent="0.25">
      <c r="A637" s="105"/>
      <c r="B637" s="98" t="s">
        <v>693</v>
      </c>
      <c r="C637" s="93" t="s">
        <v>192</v>
      </c>
      <c r="D637" s="94"/>
      <c r="E637" s="99">
        <v>2</v>
      </c>
      <c r="F637" s="99"/>
      <c r="G637" s="96"/>
      <c r="H637" s="96">
        <f t="shared" ref="H637" si="42">G637*E637</f>
        <v>0</v>
      </c>
      <c r="I637" s="107"/>
      <c r="J637" s="172"/>
      <c r="K637" s="102"/>
    </row>
    <row r="638" spans="1:11" s="90" customFormat="1" x14ac:dyDescent="0.25">
      <c r="A638" s="105"/>
      <c r="B638" s="98"/>
      <c r="C638" s="93"/>
      <c r="D638" s="94"/>
      <c r="E638" s="99"/>
      <c r="F638" s="99"/>
      <c r="G638" s="96"/>
      <c r="H638" s="96"/>
      <c r="I638" s="107"/>
      <c r="J638" s="172"/>
      <c r="K638" s="94"/>
    </row>
    <row r="639" spans="1:11" s="90" customFormat="1" x14ac:dyDescent="0.25">
      <c r="A639" s="91"/>
      <c r="B639" s="92" t="s">
        <v>637</v>
      </c>
      <c r="C639" s="93"/>
      <c r="D639" s="94"/>
      <c r="E639" s="99"/>
      <c r="F639" s="99"/>
      <c r="G639" s="96"/>
      <c r="H639" s="96"/>
      <c r="I639" s="107"/>
      <c r="J639" s="172"/>
      <c r="K639" s="102"/>
    </row>
    <row r="640" spans="1:11" s="90" customFormat="1" x14ac:dyDescent="0.25">
      <c r="A640" s="91"/>
      <c r="B640" s="104"/>
      <c r="C640" s="93"/>
      <c r="D640" s="94"/>
      <c r="E640" s="99"/>
      <c r="F640" s="99"/>
      <c r="G640" s="96"/>
      <c r="H640" s="96"/>
      <c r="I640" s="94"/>
      <c r="J640" s="172"/>
      <c r="K640" s="94"/>
    </row>
    <row r="641" spans="1:11" s="90" customFormat="1" x14ac:dyDescent="0.25">
      <c r="A641" s="91"/>
      <c r="B641" s="98" t="s">
        <v>644</v>
      </c>
      <c r="C641" s="93"/>
      <c r="D641" s="94"/>
      <c r="E641" s="99"/>
      <c r="F641" s="99"/>
      <c r="G641" s="96"/>
      <c r="H641" s="96"/>
      <c r="I641" s="94"/>
      <c r="J641" s="172"/>
      <c r="K641" s="94"/>
    </row>
    <row r="642" spans="1:11" s="90" customFormat="1" x14ac:dyDescent="0.25">
      <c r="A642" s="91"/>
      <c r="B642" s="98" t="s">
        <v>252</v>
      </c>
      <c r="C642" s="93"/>
      <c r="D642" s="94"/>
      <c r="E642" s="99"/>
      <c r="F642" s="99"/>
      <c r="G642" s="96"/>
      <c r="H642" s="96"/>
      <c r="I642" s="94"/>
      <c r="J642" s="172"/>
      <c r="K642" s="94"/>
    </row>
    <row r="643" spans="1:11" s="90" customFormat="1" x14ac:dyDescent="0.25">
      <c r="A643" s="91"/>
      <c r="B643" s="98" t="s">
        <v>253</v>
      </c>
      <c r="C643" s="93"/>
      <c r="D643" s="94"/>
      <c r="E643" s="99"/>
      <c r="F643" s="99"/>
      <c r="G643" s="96"/>
      <c r="H643" s="96"/>
      <c r="I643" s="94"/>
      <c r="J643" s="172"/>
      <c r="K643" s="94"/>
    </row>
    <row r="644" spans="1:11" s="90" customFormat="1" x14ac:dyDescent="0.25">
      <c r="A644" s="91"/>
      <c r="B644" s="98" t="s">
        <v>694</v>
      </c>
      <c r="C644" s="93" t="s">
        <v>192</v>
      </c>
      <c r="D644" s="94"/>
      <c r="E644" s="99">
        <v>3</v>
      </c>
      <c r="F644" s="99"/>
      <c r="G644" s="96"/>
      <c r="H644" s="96"/>
      <c r="I644" s="94"/>
      <c r="J644" s="172"/>
      <c r="K644" s="94"/>
    </row>
    <row r="645" spans="1:11" s="90" customFormat="1" x14ac:dyDescent="0.25">
      <c r="A645" s="105"/>
      <c r="B645" s="98" t="s">
        <v>695</v>
      </c>
      <c r="C645" s="93" t="s">
        <v>192</v>
      </c>
      <c r="D645" s="94"/>
      <c r="E645" s="99">
        <v>1</v>
      </c>
      <c r="F645" s="99"/>
      <c r="G645" s="96"/>
      <c r="H645" s="96">
        <f t="shared" ref="H645:H646" si="43">G645*E645</f>
        <v>0</v>
      </c>
      <c r="I645" s="107"/>
      <c r="J645" s="172"/>
      <c r="K645" s="102"/>
    </row>
    <row r="646" spans="1:11" s="90" customFormat="1" x14ac:dyDescent="0.25">
      <c r="A646" s="105"/>
      <c r="B646" s="98" t="s">
        <v>693</v>
      </c>
      <c r="C646" s="93" t="s">
        <v>192</v>
      </c>
      <c r="D646" s="94"/>
      <c r="E646" s="99">
        <v>1</v>
      </c>
      <c r="F646" s="99"/>
      <c r="G646" s="96"/>
      <c r="H646" s="96">
        <f t="shared" si="43"/>
        <v>0</v>
      </c>
      <c r="I646" s="107"/>
      <c r="J646" s="172"/>
      <c r="K646" s="102"/>
    </row>
    <row r="647" spans="1:11" s="90" customFormat="1" x14ac:dyDescent="0.25">
      <c r="A647" s="105"/>
      <c r="B647" s="98"/>
      <c r="C647" s="93"/>
      <c r="D647" s="94"/>
      <c r="E647" s="99"/>
      <c r="F647" s="99"/>
      <c r="G647" s="96"/>
      <c r="H647" s="96"/>
      <c r="I647" s="107"/>
      <c r="J647" s="172"/>
      <c r="K647" s="94"/>
    </row>
    <row r="648" spans="1:11" s="90" customFormat="1" x14ac:dyDescent="0.25">
      <c r="A648" s="91" t="s">
        <v>696</v>
      </c>
      <c r="B648" s="104" t="s">
        <v>697</v>
      </c>
      <c r="C648" s="93"/>
      <c r="D648" s="94"/>
      <c r="E648" s="99"/>
      <c r="F648" s="99"/>
      <c r="G648" s="96"/>
      <c r="H648" s="96">
        <f t="shared" ref="H648" si="44">E648*G648</f>
        <v>0</v>
      </c>
      <c r="I648" s="107"/>
      <c r="J648" s="172"/>
      <c r="K648" s="102"/>
    </row>
    <row r="649" spans="1:11" s="90" customFormat="1" ht="13.5" customHeight="1" x14ac:dyDescent="0.25">
      <c r="A649" s="91"/>
      <c r="B649" s="104"/>
      <c r="C649" s="93"/>
      <c r="D649" s="94"/>
      <c r="E649" s="99"/>
      <c r="F649" s="99"/>
      <c r="G649" s="96"/>
      <c r="H649" s="96"/>
      <c r="I649" s="94"/>
      <c r="J649" s="172"/>
      <c r="K649" s="94"/>
    </row>
    <row r="650" spans="1:11" s="90" customFormat="1" x14ac:dyDescent="0.25">
      <c r="A650" s="91"/>
      <c r="B650" s="92" t="s">
        <v>612</v>
      </c>
      <c r="C650" s="93"/>
      <c r="D650" s="94"/>
      <c r="E650" s="99"/>
      <c r="F650" s="99"/>
      <c r="G650" s="96"/>
      <c r="H650" s="96"/>
      <c r="I650" s="107"/>
      <c r="J650" s="172"/>
      <c r="K650" s="102"/>
    </row>
    <row r="651" spans="1:11" s="90" customFormat="1" x14ac:dyDescent="0.25">
      <c r="A651" s="91"/>
      <c r="B651" s="104"/>
      <c r="C651" s="93"/>
      <c r="D651" s="94"/>
      <c r="E651" s="99"/>
      <c r="F651" s="99"/>
      <c r="G651" s="96"/>
      <c r="H651" s="96"/>
      <c r="I651" s="94"/>
      <c r="J651" s="172"/>
      <c r="K651" s="94"/>
    </row>
    <row r="652" spans="1:11" s="90" customFormat="1" x14ac:dyDescent="0.25">
      <c r="A652" s="105"/>
      <c r="B652" s="98" t="s">
        <v>698</v>
      </c>
      <c r="C652" s="93"/>
      <c r="D652" s="94"/>
      <c r="E652" s="99"/>
      <c r="F652" s="99"/>
      <c r="G652" s="96"/>
      <c r="H652" s="96"/>
      <c r="I652" s="107"/>
      <c r="J652" s="172"/>
      <c r="K652" s="102"/>
    </row>
    <row r="653" spans="1:11" s="90" customFormat="1" x14ac:dyDescent="0.25">
      <c r="A653" s="105"/>
      <c r="B653" s="98" t="s">
        <v>650</v>
      </c>
      <c r="C653" s="93"/>
      <c r="D653" s="94"/>
      <c r="E653" s="99"/>
      <c r="F653" s="99"/>
      <c r="G653" s="96"/>
      <c r="H653" s="96"/>
      <c r="I653" s="107"/>
      <c r="J653" s="172"/>
      <c r="K653" s="102"/>
    </row>
    <row r="654" spans="1:11" s="90" customFormat="1" x14ac:dyDescent="0.25">
      <c r="A654" s="105"/>
      <c r="B654" s="98" t="s">
        <v>651</v>
      </c>
      <c r="C654" s="93"/>
      <c r="D654" s="94"/>
      <c r="E654" s="99"/>
      <c r="F654" s="99"/>
      <c r="G654" s="96"/>
      <c r="H654" s="96"/>
      <c r="I654" s="107"/>
      <c r="J654" s="172"/>
      <c r="K654" s="102"/>
    </row>
    <row r="655" spans="1:11" s="90" customFormat="1" x14ac:dyDescent="0.25">
      <c r="A655" s="105"/>
      <c r="B655" s="98" t="s">
        <v>699</v>
      </c>
      <c r="C655" s="93" t="s">
        <v>192</v>
      </c>
      <c r="D655" s="94"/>
      <c r="E655" s="99">
        <v>3</v>
      </c>
      <c r="F655" s="99"/>
      <c r="G655" s="96"/>
      <c r="H655" s="96"/>
      <c r="I655" s="107"/>
      <c r="J655" s="172"/>
      <c r="K655" s="102"/>
    </row>
    <row r="656" spans="1:11" s="90" customFormat="1" x14ac:dyDescent="0.25">
      <c r="A656" s="105"/>
      <c r="B656" s="98" t="s">
        <v>700</v>
      </c>
      <c r="C656" s="93" t="s">
        <v>192</v>
      </c>
      <c r="D656" s="94"/>
      <c r="E656" s="99">
        <v>4</v>
      </c>
      <c r="F656" s="99"/>
      <c r="G656" s="96"/>
      <c r="H656" s="96"/>
      <c r="I656" s="107"/>
      <c r="J656" s="172"/>
      <c r="K656" s="102"/>
    </row>
    <row r="657" spans="1:11" s="90" customFormat="1" x14ac:dyDescent="0.25">
      <c r="A657" s="105"/>
      <c r="B657" s="98" t="s">
        <v>701</v>
      </c>
      <c r="C657" s="93" t="s">
        <v>192</v>
      </c>
      <c r="D657" s="94"/>
      <c r="E657" s="99">
        <v>2</v>
      </c>
      <c r="F657" s="99"/>
      <c r="G657" s="96"/>
      <c r="H657" s="96"/>
      <c r="I657" s="107"/>
      <c r="J657" s="172"/>
      <c r="K657" s="102"/>
    </row>
    <row r="658" spans="1:11" s="90" customFormat="1" x14ac:dyDescent="0.25">
      <c r="A658" s="105"/>
      <c r="B658" s="98" t="s">
        <v>702</v>
      </c>
      <c r="C658" s="93" t="s">
        <v>192</v>
      </c>
      <c r="D658" s="94"/>
      <c r="E658" s="99">
        <v>3</v>
      </c>
      <c r="F658" s="99"/>
      <c r="G658" s="96"/>
      <c r="H658" s="96"/>
      <c r="I658" s="107"/>
      <c r="J658" s="172"/>
      <c r="K658" s="102"/>
    </row>
    <row r="659" spans="1:11" s="90" customFormat="1" x14ac:dyDescent="0.25">
      <c r="A659" s="105"/>
      <c r="B659" s="98"/>
      <c r="C659" s="93"/>
      <c r="D659" s="94"/>
      <c r="E659" s="99"/>
      <c r="F659" s="99"/>
      <c r="G659" s="96"/>
      <c r="H659" s="96"/>
      <c r="I659" s="107"/>
      <c r="J659" s="172"/>
      <c r="K659" s="102"/>
    </row>
    <row r="660" spans="1:11" s="90" customFormat="1" x14ac:dyDescent="0.25">
      <c r="A660" s="105"/>
      <c r="B660" s="98" t="s">
        <v>657</v>
      </c>
      <c r="C660" s="93" t="s">
        <v>84</v>
      </c>
      <c r="D660" s="94"/>
      <c r="E660" s="99">
        <v>1</v>
      </c>
      <c r="F660" s="99"/>
      <c r="G660" s="96"/>
      <c r="H660" s="96"/>
      <c r="I660" s="107"/>
      <c r="J660" s="172"/>
      <c r="K660" s="102"/>
    </row>
    <row r="661" spans="1:11" s="90" customFormat="1" x14ac:dyDescent="0.25">
      <c r="A661" s="91"/>
      <c r="B661" s="104"/>
      <c r="C661" s="93"/>
      <c r="D661" s="94"/>
      <c r="E661" s="99"/>
      <c r="F661" s="99"/>
      <c r="G661" s="96"/>
      <c r="H661" s="96"/>
      <c r="I661" s="94"/>
      <c r="J661" s="172"/>
      <c r="K661" s="94"/>
    </row>
    <row r="662" spans="1:11" s="90" customFormat="1" x14ac:dyDescent="0.25">
      <c r="A662" s="105"/>
      <c r="B662" s="98" t="s">
        <v>703</v>
      </c>
      <c r="C662" s="93"/>
      <c r="D662" s="94"/>
      <c r="E662" s="99"/>
      <c r="F662" s="99"/>
      <c r="G662" s="96"/>
      <c r="H662" s="96"/>
      <c r="I662" s="107"/>
      <c r="J662" s="172"/>
      <c r="K662" s="102"/>
    </row>
    <row r="663" spans="1:11" s="90" customFormat="1" x14ac:dyDescent="0.25">
      <c r="A663" s="105"/>
      <c r="B663" s="98" t="s">
        <v>650</v>
      </c>
      <c r="C663" s="93"/>
      <c r="D663" s="94"/>
      <c r="E663" s="99"/>
      <c r="F663" s="99"/>
      <c r="G663" s="96"/>
      <c r="H663" s="96"/>
      <c r="I663" s="107"/>
      <c r="J663" s="172"/>
      <c r="K663" s="102"/>
    </row>
    <row r="664" spans="1:11" s="90" customFormat="1" x14ac:dyDescent="0.25">
      <c r="A664" s="105"/>
      <c r="B664" s="98" t="s">
        <v>651</v>
      </c>
      <c r="C664" s="93"/>
      <c r="D664" s="94"/>
      <c r="E664" s="99"/>
      <c r="F664" s="99"/>
      <c r="G664" s="96"/>
      <c r="H664" s="96"/>
      <c r="I664" s="107"/>
      <c r="J664" s="172"/>
      <c r="K664" s="102"/>
    </row>
    <row r="665" spans="1:11" s="90" customFormat="1" x14ac:dyDescent="0.25">
      <c r="A665" s="105"/>
      <c r="B665" s="98" t="s">
        <v>704</v>
      </c>
      <c r="C665" s="93" t="s">
        <v>192</v>
      </c>
      <c r="D665" s="94"/>
      <c r="E665" s="99">
        <v>8</v>
      </c>
      <c r="F665" s="99"/>
      <c r="G665" s="96"/>
      <c r="H665" s="96"/>
      <c r="I665" s="107"/>
      <c r="J665" s="172"/>
      <c r="K665" s="102"/>
    </row>
    <row r="666" spans="1:11" s="90" customFormat="1" x14ac:dyDescent="0.25">
      <c r="A666" s="105"/>
      <c r="B666" s="98" t="s">
        <v>705</v>
      </c>
      <c r="C666" s="93" t="s">
        <v>192</v>
      </c>
      <c r="D666" s="94"/>
      <c r="E666" s="99">
        <v>18</v>
      </c>
      <c r="F666" s="99"/>
      <c r="G666" s="96"/>
      <c r="H666" s="96"/>
      <c r="I666" s="107"/>
      <c r="J666" s="172"/>
      <c r="K666" s="102"/>
    </row>
    <row r="667" spans="1:11" s="90" customFormat="1" x14ac:dyDescent="0.25">
      <c r="A667" s="105"/>
      <c r="B667" s="98" t="s">
        <v>706</v>
      </c>
      <c r="C667" s="93" t="s">
        <v>192</v>
      </c>
      <c r="D667" s="94"/>
      <c r="E667" s="99">
        <v>1</v>
      </c>
      <c r="F667" s="99"/>
      <c r="G667" s="96"/>
      <c r="H667" s="96"/>
      <c r="I667" s="107"/>
      <c r="J667" s="172"/>
      <c r="K667" s="102"/>
    </row>
    <row r="668" spans="1:11" s="90" customFormat="1" x14ac:dyDescent="0.25">
      <c r="A668" s="105"/>
      <c r="B668" s="98" t="s">
        <v>707</v>
      </c>
      <c r="C668" s="93" t="s">
        <v>192</v>
      </c>
      <c r="D668" s="94"/>
      <c r="E668" s="99">
        <v>2</v>
      </c>
      <c r="F668" s="99"/>
      <c r="G668" s="96"/>
      <c r="H668" s="96"/>
      <c r="I668" s="107"/>
      <c r="J668" s="172"/>
      <c r="K668" s="102"/>
    </row>
    <row r="669" spans="1:11" s="90" customFormat="1" x14ac:dyDescent="0.25">
      <c r="A669" s="105"/>
      <c r="B669" s="98"/>
      <c r="C669" s="93"/>
      <c r="D669" s="94"/>
      <c r="E669" s="99"/>
      <c r="F669" s="99"/>
      <c r="G669" s="96"/>
      <c r="H669" s="96"/>
      <c r="I669" s="107"/>
      <c r="J669" s="172"/>
      <c r="K669" s="102"/>
    </row>
    <row r="670" spans="1:11" s="90" customFormat="1" x14ac:dyDescent="0.25">
      <c r="A670" s="105"/>
      <c r="B670" s="98" t="s">
        <v>657</v>
      </c>
      <c r="C670" s="93" t="s">
        <v>84</v>
      </c>
      <c r="D670" s="94"/>
      <c r="E670" s="99">
        <v>1</v>
      </c>
      <c r="F670" s="99"/>
      <c r="G670" s="96"/>
      <c r="H670" s="96"/>
      <c r="I670" s="107"/>
      <c r="J670" s="172"/>
      <c r="K670" s="102"/>
    </row>
    <row r="671" spans="1:11" s="90" customFormat="1" x14ac:dyDescent="0.25">
      <c r="A671" s="91"/>
      <c r="B671" s="98"/>
      <c r="C671" s="93"/>
      <c r="D671" s="94"/>
      <c r="E671" s="99"/>
      <c r="F671" s="99"/>
      <c r="G671" s="96"/>
      <c r="H671" s="96"/>
      <c r="I671" s="94"/>
      <c r="J671" s="232"/>
      <c r="K671" s="94"/>
    </row>
    <row r="672" spans="1:11" s="90" customFormat="1" x14ac:dyDescent="0.25">
      <c r="A672" s="91"/>
      <c r="B672" s="92" t="s">
        <v>637</v>
      </c>
      <c r="C672" s="93"/>
      <c r="D672" s="94"/>
      <c r="E672" s="99"/>
      <c r="F672" s="99"/>
      <c r="G672" s="96"/>
      <c r="H672" s="96"/>
      <c r="I672" s="107"/>
      <c r="J672" s="143"/>
      <c r="K672" s="102"/>
    </row>
    <row r="673" spans="1:11" s="90" customFormat="1" x14ac:dyDescent="0.25">
      <c r="A673" s="91"/>
      <c r="B673" s="104"/>
      <c r="C673" s="93"/>
      <c r="D673" s="94"/>
      <c r="E673" s="99"/>
      <c r="F673" s="99"/>
      <c r="G673" s="96"/>
      <c r="H673" s="96"/>
      <c r="I673" s="94"/>
      <c r="J673" s="143"/>
      <c r="K673" s="94"/>
    </row>
    <row r="674" spans="1:11" s="90" customFormat="1" x14ac:dyDescent="0.25">
      <c r="A674" s="105"/>
      <c r="B674" s="98" t="s">
        <v>698</v>
      </c>
      <c r="C674" s="93"/>
      <c r="D674" s="94"/>
      <c r="E674" s="99"/>
      <c r="F674" s="99"/>
      <c r="G674" s="96"/>
      <c r="H674" s="96"/>
      <c r="I674" s="107"/>
      <c r="J674" s="143"/>
      <c r="K674" s="102"/>
    </row>
    <row r="675" spans="1:11" s="90" customFormat="1" x14ac:dyDescent="0.25">
      <c r="A675" s="105"/>
      <c r="B675" s="98" t="s">
        <v>650</v>
      </c>
      <c r="C675" s="93"/>
      <c r="D675" s="94"/>
      <c r="E675" s="99"/>
      <c r="F675" s="99"/>
      <c r="G675" s="96"/>
      <c r="H675" s="96"/>
      <c r="I675" s="107"/>
      <c r="J675" s="143"/>
      <c r="K675" s="102"/>
    </row>
    <row r="676" spans="1:11" s="90" customFormat="1" x14ac:dyDescent="0.25">
      <c r="A676" s="105"/>
      <c r="B676" s="98" t="s">
        <v>651</v>
      </c>
      <c r="C676" s="93"/>
      <c r="D676" s="94"/>
      <c r="E676" s="99"/>
      <c r="F676" s="99"/>
      <c r="G676" s="96"/>
      <c r="H676" s="96"/>
      <c r="I676" s="107"/>
      <c r="J676" s="143"/>
      <c r="K676" s="102"/>
    </row>
    <row r="677" spans="1:11" s="90" customFormat="1" x14ac:dyDescent="0.25">
      <c r="A677" s="105"/>
      <c r="B677" s="98" t="s">
        <v>700</v>
      </c>
      <c r="C677" s="93" t="s">
        <v>192</v>
      </c>
      <c r="D677" s="94"/>
      <c r="E677" s="99">
        <v>2</v>
      </c>
      <c r="F677" s="99"/>
      <c r="G677" s="96"/>
      <c r="H677" s="96"/>
      <c r="I677" s="107"/>
      <c r="J677" s="143"/>
      <c r="K677" s="102"/>
    </row>
    <row r="678" spans="1:11" s="90" customFormat="1" x14ac:dyDescent="0.25">
      <c r="A678" s="105"/>
      <c r="B678" s="98" t="s">
        <v>708</v>
      </c>
      <c r="C678" s="93" t="s">
        <v>192</v>
      </c>
      <c r="D678" s="94"/>
      <c r="E678" s="99">
        <v>1</v>
      </c>
      <c r="F678" s="99"/>
      <c r="G678" s="96"/>
      <c r="H678" s="96"/>
      <c r="I678" s="107"/>
      <c r="J678" s="143"/>
      <c r="K678" s="102"/>
    </row>
    <row r="679" spans="1:11" s="90" customFormat="1" x14ac:dyDescent="0.25">
      <c r="A679" s="105"/>
      <c r="B679" s="98" t="s">
        <v>701</v>
      </c>
      <c r="C679" s="93" t="s">
        <v>192</v>
      </c>
      <c r="D679" s="94"/>
      <c r="E679" s="99">
        <v>2</v>
      </c>
      <c r="F679" s="99"/>
      <c r="G679" s="96"/>
      <c r="H679" s="96"/>
      <c r="I679" s="107"/>
      <c r="J679" s="143"/>
      <c r="K679" s="102"/>
    </row>
    <row r="680" spans="1:11" s="90" customFormat="1" x14ac:dyDescent="0.25">
      <c r="A680" s="105"/>
      <c r="B680" s="98" t="s">
        <v>709</v>
      </c>
      <c r="C680" s="93" t="s">
        <v>192</v>
      </c>
      <c r="D680" s="94"/>
      <c r="E680" s="99">
        <v>1</v>
      </c>
      <c r="F680" s="99"/>
      <c r="G680" s="96"/>
      <c r="H680" s="96"/>
      <c r="I680" s="107"/>
      <c r="J680" s="143"/>
      <c r="K680" s="102"/>
    </row>
    <row r="681" spans="1:11" s="90" customFormat="1" x14ac:dyDescent="0.25">
      <c r="A681" s="105"/>
      <c r="B681" s="98"/>
      <c r="C681" s="93"/>
      <c r="D681" s="94"/>
      <c r="E681" s="99"/>
      <c r="F681" s="99"/>
      <c r="G681" s="96"/>
      <c r="H681" s="96"/>
      <c r="I681" s="107"/>
      <c r="J681" s="143"/>
      <c r="K681" s="102"/>
    </row>
    <row r="682" spans="1:11" s="90" customFormat="1" x14ac:dyDescent="0.25">
      <c r="A682" s="105"/>
      <c r="B682" s="98" t="s">
        <v>657</v>
      </c>
      <c r="C682" s="93" t="s">
        <v>84</v>
      </c>
      <c r="D682" s="94"/>
      <c r="E682" s="99">
        <v>1</v>
      </c>
      <c r="F682" s="99"/>
      <c r="G682" s="96"/>
      <c r="H682" s="96"/>
      <c r="I682" s="107"/>
      <c r="J682" s="143"/>
      <c r="K682" s="102"/>
    </row>
    <row r="683" spans="1:11" s="90" customFormat="1" x14ac:dyDescent="0.25">
      <c r="A683" s="91"/>
      <c r="B683" s="104"/>
      <c r="C683" s="93"/>
      <c r="D683" s="94"/>
      <c r="E683" s="99"/>
      <c r="F683" s="99"/>
      <c r="G683" s="96"/>
      <c r="H683" s="96"/>
      <c r="I683" s="94"/>
      <c r="J683" s="143"/>
      <c r="K683" s="94"/>
    </row>
    <row r="684" spans="1:11" s="90" customFormat="1" x14ac:dyDescent="0.25">
      <c r="A684" s="105"/>
      <c r="B684" s="98" t="s">
        <v>703</v>
      </c>
      <c r="C684" s="93"/>
      <c r="D684" s="94"/>
      <c r="E684" s="99"/>
      <c r="F684" s="99"/>
      <c r="G684" s="96"/>
      <c r="H684" s="96"/>
      <c r="I684" s="107"/>
      <c r="J684" s="143"/>
      <c r="K684" s="102"/>
    </row>
    <row r="685" spans="1:11" s="90" customFormat="1" x14ac:dyDescent="0.25">
      <c r="A685" s="105"/>
      <c r="B685" s="98" t="s">
        <v>650</v>
      </c>
      <c r="C685" s="93"/>
      <c r="D685" s="94"/>
      <c r="E685" s="99"/>
      <c r="F685" s="99"/>
      <c r="G685" s="96"/>
      <c r="H685" s="96"/>
      <c r="I685" s="107"/>
      <c r="J685" s="143"/>
      <c r="K685" s="102"/>
    </row>
    <row r="686" spans="1:11" s="90" customFormat="1" x14ac:dyDescent="0.25">
      <c r="A686" s="105"/>
      <c r="B686" s="98" t="s">
        <v>651</v>
      </c>
      <c r="C686" s="93"/>
      <c r="D686" s="94"/>
      <c r="E686" s="99"/>
      <c r="F686" s="99"/>
      <c r="G686" s="96"/>
      <c r="H686" s="96"/>
      <c r="I686" s="107"/>
      <c r="J686" s="143"/>
      <c r="K686" s="102"/>
    </row>
    <row r="687" spans="1:11" s="90" customFormat="1" x14ac:dyDescent="0.25">
      <c r="A687" s="105"/>
      <c r="B687" s="98" t="s">
        <v>710</v>
      </c>
      <c r="C687" s="93" t="s">
        <v>192</v>
      </c>
      <c r="D687" s="94"/>
      <c r="E687" s="99">
        <v>1</v>
      </c>
      <c r="F687" s="99"/>
      <c r="G687" s="96"/>
      <c r="H687" s="96"/>
      <c r="I687" s="107"/>
      <c r="J687" s="143"/>
      <c r="K687" s="102"/>
    </row>
    <row r="688" spans="1:11" s="90" customFormat="1" x14ac:dyDescent="0.25">
      <c r="A688" s="105"/>
      <c r="B688" s="98" t="s">
        <v>711</v>
      </c>
      <c r="C688" s="93" t="s">
        <v>192</v>
      </c>
      <c r="D688" s="94"/>
      <c r="E688" s="99">
        <v>1</v>
      </c>
      <c r="F688" s="99"/>
      <c r="G688" s="96"/>
      <c r="H688" s="96"/>
      <c r="I688" s="107"/>
      <c r="J688" s="143"/>
      <c r="K688" s="102"/>
    </row>
    <row r="689" spans="1:11" s="90" customFormat="1" x14ac:dyDescent="0.25">
      <c r="A689" s="105"/>
      <c r="B689" s="98" t="s">
        <v>712</v>
      </c>
      <c r="C689" s="93" t="s">
        <v>192</v>
      </c>
      <c r="D689" s="94"/>
      <c r="E689" s="99">
        <v>1</v>
      </c>
      <c r="F689" s="99"/>
      <c r="G689" s="96"/>
      <c r="H689" s="96"/>
      <c r="I689" s="107"/>
      <c r="J689" s="143"/>
      <c r="K689" s="102"/>
    </row>
    <row r="690" spans="1:11" s="90" customFormat="1" x14ac:dyDescent="0.25">
      <c r="A690" s="105"/>
      <c r="B690" s="98" t="s">
        <v>713</v>
      </c>
      <c r="C690" s="93" t="s">
        <v>192</v>
      </c>
      <c r="D690" s="94"/>
      <c r="E690" s="99">
        <v>2</v>
      </c>
      <c r="F690" s="99"/>
      <c r="G690" s="96"/>
      <c r="H690" s="96"/>
      <c r="I690" s="107"/>
      <c r="J690" s="143"/>
      <c r="K690" s="102"/>
    </row>
    <row r="691" spans="1:11" s="90" customFormat="1" x14ac:dyDescent="0.25">
      <c r="A691" s="91"/>
      <c r="B691" s="98"/>
      <c r="C691" s="93"/>
      <c r="D691" s="94"/>
      <c r="E691" s="99"/>
      <c r="F691" s="99"/>
      <c r="G691" s="96"/>
      <c r="H691" s="96"/>
      <c r="I691" s="94"/>
      <c r="J691" s="143"/>
      <c r="K691" s="94"/>
    </row>
    <row r="692" spans="1:11" s="90" customFormat="1" x14ac:dyDescent="0.25">
      <c r="A692" s="116" t="s">
        <v>318</v>
      </c>
      <c r="B692" s="117" t="s">
        <v>714</v>
      </c>
      <c r="C692" s="116"/>
      <c r="D692" s="87"/>
      <c r="E692" s="118"/>
      <c r="F692" s="118"/>
      <c r="G692" s="116"/>
      <c r="H692" s="116"/>
      <c r="I692" s="87"/>
      <c r="J692" s="114"/>
      <c r="K692" s="87"/>
    </row>
    <row r="693" spans="1:11" s="90" customFormat="1" x14ac:dyDescent="0.25">
      <c r="A693" s="105"/>
      <c r="B693" s="98"/>
      <c r="C693" s="93"/>
      <c r="D693" s="94"/>
      <c r="E693" s="99"/>
      <c r="F693" s="99"/>
      <c r="G693" s="96"/>
      <c r="H693" s="96"/>
      <c r="I693" s="107"/>
      <c r="J693" s="231"/>
      <c r="K693" s="102"/>
    </row>
    <row r="694" spans="1:11" s="90" customFormat="1" x14ac:dyDescent="0.25">
      <c r="A694" s="105"/>
      <c r="B694" s="145" t="s">
        <v>715</v>
      </c>
      <c r="C694" s="93"/>
      <c r="D694" s="94"/>
      <c r="E694" s="99"/>
      <c r="F694" s="99"/>
      <c r="G694" s="96"/>
      <c r="H694" s="96"/>
      <c r="I694" s="94"/>
      <c r="J694" s="172"/>
      <c r="K694" s="94"/>
    </row>
    <row r="695" spans="1:11" s="90" customFormat="1" x14ac:dyDescent="0.25">
      <c r="A695" s="105"/>
      <c r="B695" s="98"/>
      <c r="C695" s="93"/>
      <c r="D695" s="94"/>
      <c r="E695" s="99"/>
      <c r="F695" s="99"/>
      <c r="G695" s="96"/>
      <c r="H695" s="96"/>
      <c r="I695" s="94"/>
      <c r="J695" s="172"/>
      <c r="K695" s="94"/>
    </row>
    <row r="696" spans="1:11" s="90" customFormat="1" x14ac:dyDescent="0.25">
      <c r="A696" s="105"/>
      <c r="B696" s="98" t="s">
        <v>716</v>
      </c>
      <c r="C696" s="93"/>
      <c r="D696" s="94"/>
      <c r="E696" s="99"/>
      <c r="F696" s="99"/>
      <c r="G696" s="96"/>
      <c r="H696" s="96"/>
      <c r="I696" s="94"/>
      <c r="J696" s="172"/>
      <c r="K696" s="94"/>
    </row>
    <row r="697" spans="1:11" s="90" customFormat="1" x14ac:dyDescent="0.25">
      <c r="A697" s="105"/>
      <c r="B697" s="98" t="s">
        <v>252</v>
      </c>
      <c r="C697" s="93"/>
      <c r="D697" s="94"/>
      <c r="E697" s="99"/>
      <c r="F697" s="99"/>
      <c r="G697" s="96"/>
      <c r="H697" s="96"/>
      <c r="I697" s="94"/>
      <c r="J697" s="172"/>
      <c r="K697" s="94"/>
    </row>
    <row r="698" spans="1:11" s="90" customFormat="1" x14ac:dyDescent="0.25">
      <c r="A698" s="105"/>
      <c r="B698" s="98" t="s">
        <v>253</v>
      </c>
      <c r="C698" s="93"/>
      <c r="D698" s="94"/>
      <c r="E698" s="99"/>
      <c r="F698" s="99"/>
      <c r="G698" s="96"/>
      <c r="H698" s="96"/>
      <c r="I698" s="94"/>
      <c r="J698" s="172"/>
      <c r="K698" s="94"/>
    </row>
    <row r="699" spans="1:11" s="90" customFormat="1" x14ac:dyDescent="0.25">
      <c r="A699" s="105"/>
      <c r="B699" s="98" t="s">
        <v>717</v>
      </c>
      <c r="C699" s="93" t="s">
        <v>192</v>
      </c>
      <c r="D699" s="94"/>
      <c r="E699" s="99">
        <v>1</v>
      </c>
      <c r="F699" s="99"/>
      <c r="G699" s="96"/>
      <c r="H699" s="96"/>
      <c r="I699" s="94"/>
      <c r="J699" s="172"/>
      <c r="K699" s="94"/>
    </row>
    <row r="700" spans="1:11" s="90" customFormat="1" x14ac:dyDescent="0.25">
      <c r="A700" s="105"/>
      <c r="B700" s="98" t="s">
        <v>718</v>
      </c>
      <c r="C700" s="93" t="s">
        <v>192</v>
      </c>
      <c r="D700" s="94"/>
      <c r="E700" s="99">
        <v>1</v>
      </c>
      <c r="F700" s="99"/>
      <c r="G700" s="96"/>
      <c r="H700" s="96"/>
      <c r="I700" s="94"/>
      <c r="J700" s="172"/>
      <c r="K700" s="94"/>
    </row>
    <row r="701" spans="1:11" s="90" customFormat="1" x14ac:dyDescent="0.25">
      <c r="A701" s="105"/>
      <c r="B701" s="98"/>
      <c r="C701" s="93"/>
      <c r="D701" s="94"/>
      <c r="E701" s="99"/>
      <c r="F701" s="99"/>
      <c r="G701" s="96"/>
      <c r="H701" s="96"/>
      <c r="I701" s="94"/>
      <c r="J701" s="172"/>
      <c r="K701" s="94"/>
    </row>
    <row r="702" spans="1:11" s="90" customFormat="1" x14ac:dyDescent="0.25">
      <c r="A702" s="105"/>
      <c r="B702" s="98" t="s">
        <v>719</v>
      </c>
      <c r="C702" s="93" t="s">
        <v>84</v>
      </c>
      <c r="D702" s="94"/>
      <c r="E702" s="99">
        <v>1</v>
      </c>
      <c r="F702" s="99"/>
      <c r="G702" s="96"/>
      <c r="H702" s="96"/>
      <c r="I702" s="94"/>
      <c r="J702" s="172"/>
      <c r="K702" s="94"/>
    </row>
    <row r="703" spans="1:11" s="90" customFormat="1" ht="25.5" x14ac:dyDescent="0.25">
      <c r="A703" s="105"/>
      <c r="B703" s="98" t="s">
        <v>720</v>
      </c>
      <c r="C703" s="93" t="s">
        <v>84</v>
      </c>
      <c r="D703" s="94"/>
      <c r="E703" s="99">
        <v>1</v>
      </c>
      <c r="F703" s="99"/>
      <c r="G703" s="96"/>
      <c r="H703" s="96"/>
      <c r="I703" s="94"/>
      <c r="J703" s="172"/>
      <c r="K703" s="94"/>
    </row>
    <row r="704" spans="1:11" s="90" customFormat="1" x14ac:dyDescent="0.25">
      <c r="A704" s="105"/>
      <c r="B704" s="98"/>
      <c r="C704" s="93"/>
      <c r="D704" s="94"/>
      <c r="E704" s="99"/>
      <c r="F704" s="99"/>
      <c r="G704" s="96"/>
      <c r="H704" s="96"/>
      <c r="I704" s="94"/>
      <c r="J704" s="172"/>
      <c r="K704" s="94"/>
    </row>
    <row r="705" spans="1:11" s="90" customFormat="1" x14ac:dyDescent="0.25">
      <c r="A705" s="105"/>
      <c r="B705" s="145" t="s">
        <v>721</v>
      </c>
      <c r="C705" s="93"/>
      <c r="D705" s="94"/>
      <c r="E705" s="99"/>
      <c r="F705" s="99"/>
      <c r="G705" s="96"/>
      <c r="H705" s="96"/>
      <c r="I705" s="94"/>
      <c r="J705" s="172"/>
      <c r="K705" s="94"/>
    </row>
    <row r="706" spans="1:11" s="90" customFormat="1" x14ac:dyDescent="0.25">
      <c r="A706" s="105"/>
      <c r="B706" s="98"/>
      <c r="C706" s="93"/>
      <c r="D706" s="94"/>
      <c r="E706" s="99"/>
      <c r="F706" s="99"/>
      <c r="G706" s="96"/>
      <c r="H706" s="96"/>
      <c r="I706" s="94"/>
      <c r="J706" s="172"/>
      <c r="K706" s="94"/>
    </row>
    <row r="707" spans="1:11" s="90" customFormat="1" x14ac:dyDescent="0.25">
      <c r="A707" s="105"/>
      <c r="B707" s="98" t="s">
        <v>722</v>
      </c>
      <c r="C707" s="93"/>
      <c r="D707" s="94"/>
      <c r="E707" s="99"/>
      <c r="F707" s="99"/>
      <c r="G707" s="96"/>
      <c r="H707" s="96"/>
      <c r="I707" s="94"/>
      <c r="J707" s="172"/>
      <c r="K707" s="94"/>
    </row>
    <row r="708" spans="1:11" s="90" customFormat="1" x14ac:dyDescent="0.25">
      <c r="A708" s="105"/>
      <c r="B708" s="98" t="s">
        <v>252</v>
      </c>
      <c r="C708" s="93"/>
      <c r="D708" s="94"/>
      <c r="E708" s="99"/>
      <c r="F708" s="99"/>
      <c r="G708" s="96"/>
      <c r="H708" s="96"/>
      <c r="I708" s="94"/>
      <c r="J708" s="172"/>
      <c r="K708" s="94"/>
    </row>
    <row r="709" spans="1:11" s="90" customFormat="1" x14ac:dyDescent="0.25">
      <c r="A709" s="105"/>
      <c r="B709" s="98" t="s">
        <v>253</v>
      </c>
      <c r="C709" s="93"/>
      <c r="D709" s="94"/>
      <c r="E709" s="99"/>
      <c r="F709" s="99"/>
      <c r="G709" s="96"/>
      <c r="H709" s="96"/>
      <c r="I709" s="94"/>
      <c r="J709" s="172"/>
      <c r="K709" s="94"/>
    </row>
    <row r="710" spans="1:11" s="90" customFormat="1" x14ac:dyDescent="0.25">
      <c r="A710" s="105"/>
      <c r="B710" s="98" t="s">
        <v>717</v>
      </c>
      <c r="C710" s="93" t="s">
        <v>192</v>
      </c>
      <c r="D710" s="94"/>
      <c r="E710" s="99">
        <v>1</v>
      </c>
      <c r="F710" s="99"/>
      <c r="G710" s="96"/>
      <c r="H710" s="96"/>
      <c r="I710" s="94"/>
      <c r="J710" s="172"/>
      <c r="K710" s="94"/>
    </row>
    <row r="711" spans="1:11" s="90" customFormat="1" x14ac:dyDescent="0.25">
      <c r="A711" s="105"/>
      <c r="B711" s="98" t="s">
        <v>723</v>
      </c>
      <c r="C711" s="93" t="s">
        <v>192</v>
      </c>
      <c r="D711" s="94"/>
      <c r="E711" s="99">
        <v>1</v>
      </c>
      <c r="F711" s="99"/>
      <c r="G711" s="96"/>
      <c r="H711" s="96"/>
      <c r="I711" s="94"/>
      <c r="J711" s="172"/>
      <c r="K711" s="94"/>
    </row>
    <row r="712" spans="1:11" s="90" customFormat="1" x14ac:dyDescent="0.25">
      <c r="A712" s="105"/>
      <c r="B712" s="98" t="s">
        <v>724</v>
      </c>
      <c r="C712" s="93" t="s">
        <v>192</v>
      </c>
      <c r="D712" s="94"/>
      <c r="E712" s="99">
        <v>1</v>
      </c>
      <c r="F712" s="99"/>
      <c r="G712" s="96"/>
      <c r="H712" s="96"/>
      <c r="I712" s="94"/>
      <c r="J712" s="172"/>
      <c r="K712" s="94"/>
    </row>
    <row r="713" spans="1:11" s="90" customFormat="1" x14ac:dyDescent="0.25">
      <c r="A713" s="105"/>
      <c r="B713" s="98"/>
      <c r="C713" s="93"/>
      <c r="D713" s="94"/>
      <c r="E713" s="99"/>
      <c r="F713" s="99"/>
      <c r="G713" s="96"/>
      <c r="H713" s="96"/>
      <c r="I713" s="94"/>
      <c r="J713" s="172"/>
      <c r="K713" s="94"/>
    </row>
    <row r="714" spans="1:11" s="90" customFormat="1" x14ac:dyDescent="0.25">
      <c r="A714" s="105"/>
      <c r="B714" s="145" t="s">
        <v>725</v>
      </c>
      <c r="C714" s="93"/>
      <c r="D714" s="94"/>
      <c r="E714" s="99"/>
      <c r="F714" s="99"/>
      <c r="G714" s="96"/>
      <c r="H714" s="96"/>
      <c r="I714" s="94"/>
      <c r="J714" s="172"/>
      <c r="K714" s="94"/>
    </row>
    <row r="715" spans="1:11" s="90" customFormat="1" x14ac:dyDescent="0.25">
      <c r="A715" s="105"/>
      <c r="B715" s="98"/>
      <c r="C715" s="93"/>
      <c r="D715" s="94"/>
      <c r="E715" s="99"/>
      <c r="F715" s="99"/>
      <c r="G715" s="96"/>
      <c r="H715" s="96"/>
      <c r="I715" s="94"/>
      <c r="J715" s="172"/>
      <c r="K715" s="94"/>
    </row>
    <row r="716" spans="1:11" s="90" customFormat="1" ht="38.25" x14ac:dyDescent="0.25">
      <c r="A716" s="105"/>
      <c r="B716" s="98" t="s">
        <v>726</v>
      </c>
      <c r="C716" s="93" t="s">
        <v>84</v>
      </c>
      <c r="D716" s="94"/>
      <c r="E716" s="99">
        <v>1</v>
      </c>
      <c r="F716" s="99"/>
      <c r="G716" s="96"/>
      <c r="H716" s="96"/>
      <c r="I716" s="94"/>
      <c r="J716" s="172"/>
      <c r="K716" s="94"/>
    </row>
    <row r="717" spans="1:11" s="90" customFormat="1" ht="25.5" x14ac:dyDescent="0.25">
      <c r="A717" s="105"/>
      <c r="B717" s="98" t="s">
        <v>727</v>
      </c>
      <c r="C717" s="93" t="s">
        <v>84</v>
      </c>
      <c r="D717" s="94"/>
      <c r="E717" s="99">
        <v>1</v>
      </c>
      <c r="F717" s="99"/>
      <c r="G717" s="96"/>
      <c r="H717" s="96"/>
      <c r="I717" s="94"/>
      <c r="J717" s="172"/>
      <c r="K717" s="94"/>
    </row>
    <row r="718" spans="1:11" s="90" customFormat="1" ht="25.5" x14ac:dyDescent="0.25">
      <c r="A718" s="105"/>
      <c r="B718" s="98" t="s">
        <v>728</v>
      </c>
      <c r="C718" s="93" t="s">
        <v>84</v>
      </c>
      <c r="D718" s="94"/>
      <c r="E718" s="99">
        <v>1</v>
      </c>
      <c r="F718" s="99"/>
      <c r="G718" s="96"/>
      <c r="H718" s="96"/>
      <c r="I718" s="94"/>
      <c r="J718" s="172"/>
      <c r="K718" s="94"/>
    </row>
    <row r="719" spans="1:11" s="90" customFormat="1" x14ac:dyDescent="0.25">
      <c r="A719" s="91"/>
      <c r="B719" s="98"/>
      <c r="C719" s="93"/>
      <c r="D719" s="94"/>
      <c r="E719" s="99"/>
      <c r="F719" s="99"/>
      <c r="G719" s="96"/>
      <c r="H719" s="96"/>
      <c r="I719" s="94"/>
      <c r="J719" s="172"/>
      <c r="K719" s="94"/>
    </row>
    <row r="720" spans="1:11" s="90" customFormat="1" x14ac:dyDescent="0.25">
      <c r="A720" s="116" t="s">
        <v>324</v>
      </c>
      <c r="B720" s="117" t="s">
        <v>729</v>
      </c>
      <c r="C720" s="116"/>
      <c r="D720" s="87"/>
      <c r="E720" s="118"/>
      <c r="F720" s="118"/>
      <c r="G720" s="116"/>
      <c r="H720" s="116"/>
      <c r="I720" s="87"/>
      <c r="J720" s="114"/>
      <c r="K720" s="87"/>
    </row>
    <row r="721" spans="1:11" s="90" customFormat="1" x14ac:dyDescent="0.25">
      <c r="A721" s="105"/>
      <c r="B721" s="98"/>
      <c r="C721" s="93"/>
      <c r="D721" s="94"/>
      <c r="E721" s="99"/>
      <c r="F721" s="99"/>
      <c r="G721" s="96"/>
      <c r="H721" s="96"/>
      <c r="I721" s="107"/>
      <c r="J721" s="177"/>
      <c r="K721" s="102"/>
    </row>
    <row r="722" spans="1:11" s="90" customFormat="1" ht="25.5" x14ac:dyDescent="0.25">
      <c r="A722" s="105"/>
      <c r="B722" s="98" t="s">
        <v>730</v>
      </c>
      <c r="C722" s="93"/>
      <c r="D722" s="94"/>
      <c r="E722" s="99"/>
      <c r="F722" s="99"/>
      <c r="G722" s="96"/>
      <c r="H722" s="96"/>
      <c r="I722" s="94"/>
      <c r="J722" s="175"/>
      <c r="K722" s="94"/>
    </row>
    <row r="723" spans="1:11" s="90" customFormat="1" x14ac:dyDescent="0.25">
      <c r="A723" s="105"/>
      <c r="B723" s="142" t="s">
        <v>195</v>
      </c>
      <c r="C723" s="93"/>
      <c r="D723" s="94"/>
      <c r="E723" s="99"/>
      <c r="F723" s="99"/>
      <c r="G723" s="96"/>
      <c r="H723" s="96"/>
      <c r="I723" s="94"/>
      <c r="J723" s="175"/>
      <c r="K723" s="94"/>
    </row>
    <row r="724" spans="1:11" s="90" customFormat="1" x14ac:dyDescent="0.25">
      <c r="A724" s="105"/>
      <c r="B724" s="142" t="s">
        <v>731</v>
      </c>
      <c r="C724" s="93"/>
      <c r="D724" s="94"/>
      <c r="E724" s="99"/>
      <c r="F724" s="99"/>
      <c r="G724" s="96"/>
      <c r="H724" s="96"/>
      <c r="I724" s="94"/>
      <c r="J724" s="175"/>
      <c r="K724" s="94"/>
    </row>
    <row r="725" spans="1:11" s="90" customFormat="1" x14ac:dyDescent="0.25">
      <c r="A725" s="105"/>
      <c r="B725" s="142" t="s">
        <v>732</v>
      </c>
      <c r="C725" s="93" t="s">
        <v>192</v>
      </c>
      <c r="D725" s="94"/>
      <c r="E725" s="99">
        <v>1</v>
      </c>
      <c r="F725" s="99"/>
      <c r="G725" s="96"/>
      <c r="H725" s="96"/>
      <c r="I725" s="94"/>
      <c r="J725" s="175"/>
      <c r="K725" s="94"/>
    </row>
    <row r="726" spans="1:11" s="90" customFormat="1" x14ac:dyDescent="0.25">
      <c r="A726" s="105"/>
      <c r="B726" s="142" t="s">
        <v>733</v>
      </c>
      <c r="C726" s="93" t="s">
        <v>192</v>
      </c>
      <c r="D726" s="94"/>
      <c r="E726" s="99">
        <v>1</v>
      </c>
      <c r="F726" s="99"/>
      <c r="G726" s="96"/>
      <c r="H726" s="96"/>
      <c r="I726" s="94"/>
      <c r="J726" s="175"/>
      <c r="K726" s="94"/>
    </row>
    <row r="727" spans="1:11" s="90" customFormat="1" x14ac:dyDescent="0.25">
      <c r="A727" s="105"/>
      <c r="B727" s="142" t="s">
        <v>734</v>
      </c>
      <c r="C727" s="93" t="s">
        <v>192</v>
      </c>
      <c r="D727" s="94"/>
      <c r="E727" s="99">
        <v>2</v>
      </c>
      <c r="F727" s="99"/>
      <c r="G727" s="96"/>
      <c r="H727" s="96"/>
      <c r="I727" s="94"/>
      <c r="J727" s="175"/>
      <c r="K727" s="94"/>
    </row>
    <row r="728" spans="1:11" s="90" customFormat="1" x14ac:dyDescent="0.25">
      <c r="A728" s="105"/>
      <c r="B728" s="142" t="s">
        <v>735</v>
      </c>
      <c r="C728" s="93" t="s">
        <v>192</v>
      </c>
      <c r="D728" s="94"/>
      <c r="E728" s="99">
        <v>2</v>
      </c>
      <c r="F728" s="99"/>
      <c r="G728" s="96"/>
      <c r="H728" s="96"/>
      <c r="I728" s="94"/>
      <c r="J728" s="175"/>
      <c r="K728" s="94"/>
    </row>
    <row r="729" spans="1:11" s="90" customFormat="1" x14ac:dyDescent="0.25">
      <c r="A729" s="105"/>
      <c r="B729" s="142"/>
      <c r="C729" s="93"/>
      <c r="D729" s="94"/>
      <c r="E729" s="99"/>
      <c r="F729" s="99"/>
      <c r="G729" s="96"/>
      <c r="H729" s="96"/>
      <c r="I729" s="94"/>
      <c r="J729" s="175"/>
      <c r="K729" s="94"/>
    </row>
    <row r="730" spans="1:11" s="90" customFormat="1" x14ac:dyDescent="0.25">
      <c r="A730" s="91"/>
      <c r="B730" s="98"/>
      <c r="C730" s="93"/>
      <c r="D730" s="94"/>
      <c r="E730" s="99"/>
      <c r="F730" s="99"/>
      <c r="G730" s="96"/>
      <c r="H730" s="96"/>
      <c r="I730" s="94"/>
      <c r="J730" s="176"/>
      <c r="K730" s="94"/>
    </row>
    <row r="731" spans="1:11" s="90" customFormat="1" x14ac:dyDescent="0.25">
      <c r="A731" s="116" t="s">
        <v>359</v>
      </c>
      <c r="B731" s="117" t="s">
        <v>736</v>
      </c>
      <c r="C731" s="116"/>
      <c r="D731" s="87"/>
      <c r="E731" s="118"/>
      <c r="F731" s="118"/>
      <c r="G731" s="116"/>
      <c r="H731" s="116"/>
      <c r="I731" s="87"/>
      <c r="J731" s="114"/>
      <c r="K731" s="87"/>
    </row>
    <row r="732" spans="1:11" s="90" customFormat="1" x14ac:dyDescent="0.25">
      <c r="A732" s="91"/>
      <c r="B732" s="98"/>
      <c r="C732" s="93"/>
      <c r="D732" s="94"/>
      <c r="E732" s="99"/>
      <c r="F732" s="99"/>
      <c r="G732" s="96"/>
      <c r="H732" s="96">
        <f t="shared" ref="H732" si="45">E732*G732</f>
        <v>0</v>
      </c>
      <c r="I732" s="107"/>
      <c r="J732" s="233"/>
      <c r="K732" s="94"/>
    </row>
    <row r="733" spans="1:11" s="90" customFormat="1" x14ac:dyDescent="0.25">
      <c r="A733" s="91"/>
      <c r="B733" s="98" t="s">
        <v>737</v>
      </c>
      <c r="C733" s="93" t="s">
        <v>84</v>
      </c>
      <c r="D733" s="94"/>
      <c r="E733" s="99">
        <v>1</v>
      </c>
      <c r="F733" s="99"/>
      <c r="G733" s="96"/>
      <c r="H733" s="96">
        <f t="shared" ref="H733" si="46">G733*E733</f>
        <v>0</v>
      </c>
      <c r="I733" s="107"/>
      <c r="J733" s="183"/>
      <c r="K733" s="102"/>
    </row>
    <row r="734" spans="1:11" s="90" customFormat="1" x14ac:dyDescent="0.25">
      <c r="A734" s="91"/>
      <c r="B734" s="98"/>
      <c r="C734" s="93"/>
      <c r="D734" s="94"/>
      <c r="E734" s="99"/>
      <c r="F734" s="99"/>
      <c r="G734" s="96"/>
      <c r="H734" s="96"/>
      <c r="I734" s="94"/>
      <c r="J734" s="184"/>
      <c r="K734" s="94"/>
    </row>
    <row r="735" spans="1:11" s="90" customFormat="1" x14ac:dyDescent="0.25">
      <c r="A735" s="116" t="s">
        <v>362</v>
      </c>
      <c r="B735" s="117" t="s">
        <v>738</v>
      </c>
      <c r="C735" s="116"/>
      <c r="D735" s="87"/>
      <c r="E735" s="118"/>
      <c r="F735" s="118"/>
      <c r="G735" s="116"/>
      <c r="H735" s="116"/>
      <c r="I735" s="87"/>
      <c r="J735" s="114"/>
      <c r="K735" s="87"/>
    </row>
    <row r="736" spans="1:11" s="90" customFormat="1" x14ac:dyDescent="0.25">
      <c r="A736" s="125"/>
      <c r="B736" s="110"/>
      <c r="C736" s="111"/>
      <c r="D736" s="94"/>
      <c r="E736" s="112"/>
      <c r="F736" s="112"/>
      <c r="G736" s="113"/>
      <c r="H736" s="113"/>
      <c r="I736" s="94"/>
      <c r="J736" s="180"/>
      <c r="K736" s="94"/>
    </row>
    <row r="737" spans="1:11" s="90" customFormat="1" x14ac:dyDescent="0.25">
      <c r="A737" s="91" t="s">
        <v>739</v>
      </c>
      <c r="B737" s="104" t="s">
        <v>619</v>
      </c>
      <c r="C737" s="93"/>
      <c r="D737" s="94"/>
      <c r="E737" s="99"/>
      <c r="F737" s="99"/>
      <c r="G737" s="96"/>
      <c r="H737" s="96">
        <f t="shared" ref="H737" si="47">E737*G737</f>
        <v>0</v>
      </c>
      <c r="I737" s="107"/>
      <c r="J737" s="183"/>
      <c r="K737" s="102"/>
    </row>
    <row r="738" spans="1:11" s="90" customFormat="1" x14ac:dyDescent="0.25">
      <c r="A738" s="91"/>
      <c r="B738" s="104"/>
      <c r="C738" s="93"/>
      <c r="D738" s="94"/>
      <c r="E738" s="99"/>
      <c r="F738" s="99"/>
      <c r="G738" s="96"/>
      <c r="H738" s="96"/>
      <c r="I738" s="107"/>
      <c r="J738" s="183"/>
      <c r="K738" s="102"/>
    </row>
    <row r="739" spans="1:11" s="90" customFormat="1" ht="25.5" x14ac:dyDescent="0.25">
      <c r="A739" s="91"/>
      <c r="B739" s="141" t="s">
        <v>740</v>
      </c>
      <c r="C739" s="93"/>
      <c r="D739" s="94"/>
      <c r="E739" s="99"/>
      <c r="F739" s="99"/>
      <c r="G739" s="96"/>
      <c r="H739" s="96"/>
      <c r="I739" s="107"/>
      <c r="J739" s="183"/>
      <c r="K739" s="102"/>
    </row>
    <row r="740" spans="1:11" s="90" customFormat="1" x14ac:dyDescent="0.25">
      <c r="A740" s="105"/>
      <c r="B740" s="142" t="s">
        <v>741</v>
      </c>
      <c r="C740" s="93" t="s">
        <v>192</v>
      </c>
      <c r="D740" s="94"/>
      <c r="E740" s="99">
        <v>1</v>
      </c>
      <c r="F740" s="99"/>
      <c r="G740" s="96"/>
      <c r="H740" s="96"/>
      <c r="I740" s="94"/>
      <c r="J740" s="183"/>
      <c r="K740" s="94"/>
    </row>
    <row r="741" spans="1:11" s="90" customFormat="1" x14ac:dyDescent="0.25">
      <c r="A741" s="91"/>
      <c r="B741" s="104"/>
      <c r="C741" s="93"/>
      <c r="D741" s="94"/>
      <c r="E741" s="99"/>
      <c r="F741" s="99"/>
      <c r="G741" s="96"/>
      <c r="H741" s="96"/>
      <c r="I741" s="107"/>
      <c r="J741" s="183"/>
      <c r="K741" s="102"/>
    </row>
    <row r="742" spans="1:11" s="90" customFormat="1" x14ac:dyDescent="0.25">
      <c r="A742" s="91"/>
      <c r="B742" s="104"/>
      <c r="C742" s="93"/>
      <c r="D742" s="94"/>
      <c r="E742" s="99"/>
      <c r="F742" s="99"/>
      <c r="G742" s="96"/>
      <c r="H742" s="96"/>
      <c r="I742" s="107"/>
      <c r="J742" s="183"/>
      <c r="K742" s="102"/>
    </row>
    <row r="743" spans="1:11" s="90" customFormat="1" x14ac:dyDescent="0.25">
      <c r="A743" s="91" t="s">
        <v>742</v>
      </c>
      <c r="B743" s="104" t="s">
        <v>626</v>
      </c>
      <c r="C743" s="93"/>
      <c r="D743" s="94"/>
      <c r="E743" s="99"/>
      <c r="F743" s="99"/>
      <c r="G743" s="96"/>
      <c r="H743" s="96">
        <f>E743*G743</f>
        <v>0</v>
      </c>
      <c r="I743" s="107"/>
      <c r="J743" s="183"/>
      <c r="K743" s="102"/>
    </row>
    <row r="744" spans="1:11" s="90" customFormat="1" x14ac:dyDescent="0.25">
      <c r="A744" s="91"/>
      <c r="B744" s="92"/>
      <c r="C744" s="93"/>
      <c r="D744" s="94"/>
      <c r="E744" s="99"/>
      <c r="F744" s="99"/>
      <c r="G744" s="96"/>
      <c r="H744" s="96"/>
      <c r="I744" s="107"/>
      <c r="J744" s="183"/>
      <c r="K744" s="102"/>
    </row>
    <row r="745" spans="1:11" s="90" customFormat="1" ht="27" customHeight="1" x14ac:dyDescent="0.25">
      <c r="A745" s="91"/>
      <c r="B745" s="98" t="s">
        <v>679</v>
      </c>
      <c r="C745" s="93" t="s">
        <v>84</v>
      </c>
      <c r="D745" s="94"/>
      <c r="E745" s="99">
        <v>1</v>
      </c>
      <c r="F745" s="99"/>
      <c r="G745" s="96"/>
      <c r="H745" s="96"/>
      <c r="I745" s="94"/>
      <c r="J745" s="183"/>
      <c r="K745" s="94"/>
    </row>
    <row r="746" spans="1:11" s="90" customFormat="1" ht="25.5" x14ac:dyDescent="0.25">
      <c r="A746" s="91"/>
      <c r="B746" s="141" t="s">
        <v>743</v>
      </c>
      <c r="C746" s="93"/>
      <c r="D746" s="94"/>
      <c r="E746" s="99"/>
      <c r="F746" s="99"/>
      <c r="G746" s="96"/>
      <c r="H746" s="96"/>
      <c r="I746" s="107"/>
      <c r="J746" s="183"/>
      <c r="K746" s="102"/>
    </row>
    <row r="747" spans="1:11" s="90" customFormat="1" x14ac:dyDescent="0.25">
      <c r="A747" s="91"/>
      <c r="B747" s="141" t="s">
        <v>629</v>
      </c>
      <c r="C747" s="93" t="s">
        <v>188</v>
      </c>
      <c r="D747" s="94"/>
      <c r="E747" s="99">
        <v>6</v>
      </c>
      <c r="F747" s="99"/>
      <c r="G747" s="96"/>
      <c r="H747" s="96"/>
      <c r="I747" s="107"/>
      <c r="J747" s="183"/>
      <c r="K747" s="102"/>
    </row>
    <row r="748" spans="1:11" s="90" customFormat="1" x14ac:dyDescent="0.25">
      <c r="A748" s="125"/>
      <c r="B748" s="110"/>
      <c r="C748" s="111"/>
      <c r="D748" s="94"/>
      <c r="E748" s="112"/>
      <c r="F748" s="112"/>
      <c r="G748" s="113"/>
      <c r="H748" s="113"/>
      <c r="I748" s="94"/>
      <c r="J748" s="183"/>
      <c r="K748" s="94"/>
    </row>
    <row r="749" spans="1:11" s="90" customFormat="1" x14ac:dyDescent="0.25">
      <c r="A749" s="91" t="s">
        <v>744</v>
      </c>
      <c r="B749" s="104" t="s">
        <v>745</v>
      </c>
      <c r="C749" s="93"/>
      <c r="D749" s="94"/>
      <c r="E749" s="99"/>
      <c r="F749" s="99"/>
      <c r="G749" s="96"/>
      <c r="H749" s="96">
        <f>E749*G749</f>
        <v>0</v>
      </c>
      <c r="I749" s="107"/>
      <c r="J749" s="183"/>
      <c r="K749" s="102"/>
    </row>
    <row r="750" spans="1:11" s="90" customFormat="1" x14ac:dyDescent="0.25">
      <c r="A750" s="125"/>
      <c r="B750" s="110"/>
      <c r="C750" s="111"/>
      <c r="D750" s="94"/>
      <c r="E750" s="112"/>
      <c r="F750" s="112"/>
      <c r="G750" s="113"/>
      <c r="H750" s="113"/>
      <c r="I750" s="94"/>
      <c r="J750" s="183"/>
      <c r="K750" s="94"/>
    </row>
    <row r="751" spans="1:11" s="90" customFormat="1" ht="25.5" x14ac:dyDescent="0.25">
      <c r="A751" s="105"/>
      <c r="B751" s="98" t="s">
        <v>730</v>
      </c>
      <c r="C751" s="93"/>
      <c r="D751" s="94"/>
      <c r="E751" s="99"/>
      <c r="F751" s="99"/>
      <c r="G751" s="96"/>
      <c r="H751" s="96"/>
      <c r="I751" s="94"/>
      <c r="J751" s="183"/>
      <c r="K751" s="94"/>
    </row>
    <row r="752" spans="1:11" s="90" customFormat="1" x14ac:dyDescent="0.25">
      <c r="A752" s="105"/>
      <c r="B752" s="142" t="s">
        <v>195</v>
      </c>
      <c r="C752" s="93"/>
      <c r="D752" s="94"/>
      <c r="E752" s="99"/>
      <c r="F752" s="99"/>
      <c r="G752" s="96"/>
      <c r="H752" s="96"/>
      <c r="I752" s="94"/>
      <c r="J752" s="183"/>
      <c r="K752" s="94"/>
    </row>
    <row r="753" spans="1:11" s="90" customFormat="1" x14ac:dyDescent="0.25">
      <c r="A753" s="105"/>
      <c r="B753" s="142" t="s">
        <v>731</v>
      </c>
      <c r="C753" s="93"/>
      <c r="D753" s="94"/>
      <c r="E753" s="99"/>
      <c r="F753" s="99"/>
      <c r="G753" s="96"/>
      <c r="H753" s="96"/>
      <c r="I753" s="94"/>
      <c r="J753" s="183"/>
      <c r="K753" s="94"/>
    </row>
    <row r="754" spans="1:11" s="90" customFormat="1" x14ac:dyDescent="0.25">
      <c r="A754" s="105"/>
      <c r="B754" s="142" t="s">
        <v>746</v>
      </c>
      <c r="C754" s="93" t="s">
        <v>192</v>
      </c>
      <c r="D754" s="94"/>
      <c r="E754" s="99">
        <v>1</v>
      </c>
      <c r="F754" s="99"/>
      <c r="G754" s="96"/>
      <c r="H754" s="96"/>
      <c r="I754" s="94"/>
      <c r="J754" s="183"/>
      <c r="K754" s="94"/>
    </row>
    <row r="755" spans="1:11" s="90" customFormat="1" x14ac:dyDescent="0.25">
      <c r="A755" s="125"/>
      <c r="B755" s="110"/>
      <c r="C755" s="111"/>
      <c r="D755" s="94"/>
      <c r="E755" s="112"/>
      <c r="F755" s="112"/>
      <c r="G755" s="113"/>
      <c r="H755" s="113"/>
      <c r="I755" s="94"/>
      <c r="J755" s="183"/>
      <c r="K755" s="94"/>
    </row>
    <row r="756" spans="1:11" s="90" customFormat="1" x14ac:dyDescent="0.25">
      <c r="A756" s="91" t="s">
        <v>747</v>
      </c>
      <c r="B756" s="104" t="s">
        <v>748</v>
      </c>
      <c r="C756" s="93"/>
      <c r="D756" s="94"/>
      <c r="E756" s="99"/>
      <c r="F756" s="99"/>
      <c r="G756" s="96"/>
      <c r="H756" s="96">
        <f>E756*G756</f>
        <v>0</v>
      </c>
      <c r="I756" s="107"/>
      <c r="J756" s="183"/>
      <c r="K756" s="102"/>
    </row>
    <row r="757" spans="1:11" s="90" customFormat="1" x14ac:dyDescent="0.25">
      <c r="A757" s="125"/>
      <c r="B757" s="110"/>
      <c r="C757" s="111"/>
      <c r="D757" s="94"/>
      <c r="E757" s="112"/>
      <c r="F757" s="112"/>
      <c r="G757" s="113"/>
      <c r="H757" s="113"/>
      <c r="I757" s="94"/>
      <c r="J757" s="183"/>
      <c r="K757" s="94"/>
    </row>
    <row r="758" spans="1:11" s="90" customFormat="1" x14ac:dyDescent="0.25">
      <c r="A758" s="91"/>
      <c r="B758" s="98" t="s">
        <v>672</v>
      </c>
      <c r="C758" s="93" t="s">
        <v>84</v>
      </c>
      <c r="D758" s="94"/>
      <c r="E758" s="99">
        <v>1</v>
      </c>
      <c r="F758" s="99"/>
      <c r="G758" s="96"/>
      <c r="H758" s="96"/>
      <c r="I758" s="94"/>
      <c r="J758" s="183"/>
      <c r="K758" s="94"/>
    </row>
    <row r="759" spans="1:11" s="90" customFormat="1" x14ac:dyDescent="0.25">
      <c r="A759" s="125"/>
      <c r="B759" s="110" t="s">
        <v>749</v>
      </c>
      <c r="C759" s="111"/>
      <c r="D759" s="94"/>
      <c r="E759" s="112"/>
      <c r="F759" s="112"/>
      <c r="G759" s="113"/>
      <c r="H759" s="113"/>
      <c r="I759" s="94"/>
      <c r="J759" s="183"/>
      <c r="K759" s="94"/>
    </row>
    <row r="760" spans="1:11" s="90" customFormat="1" x14ac:dyDescent="0.25">
      <c r="A760" s="125"/>
      <c r="B760" s="110"/>
      <c r="C760" s="111"/>
      <c r="D760" s="94"/>
      <c r="E760" s="112"/>
      <c r="F760" s="112"/>
      <c r="G760" s="113"/>
      <c r="H760" s="113"/>
      <c r="I760" s="94"/>
      <c r="J760" s="183"/>
      <c r="K760" s="94"/>
    </row>
    <row r="761" spans="1:11" s="90" customFormat="1" x14ac:dyDescent="0.25">
      <c r="A761" s="91"/>
      <c r="B761" s="98"/>
      <c r="C761" s="93"/>
      <c r="D761" s="94"/>
      <c r="E761" s="99"/>
      <c r="F761" s="99"/>
      <c r="G761" s="96"/>
      <c r="H761" s="96"/>
      <c r="I761" s="94"/>
      <c r="J761" s="184"/>
      <c r="K761" s="94"/>
    </row>
    <row r="762" spans="1:11" s="90" customFormat="1" x14ac:dyDescent="0.25">
      <c r="A762" s="116" t="s">
        <v>366</v>
      </c>
      <c r="B762" s="117" t="s">
        <v>750</v>
      </c>
      <c r="C762" s="116"/>
      <c r="D762" s="87"/>
      <c r="E762" s="118"/>
      <c r="F762" s="118"/>
      <c r="G762" s="116"/>
      <c r="H762" s="116"/>
      <c r="I762" s="87"/>
      <c r="J762" s="114"/>
      <c r="K762" s="87"/>
    </row>
    <row r="763" spans="1:11" s="90" customFormat="1" x14ac:dyDescent="0.25">
      <c r="A763" s="125"/>
      <c r="B763" s="110"/>
      <c r="C763" s="111"/>
      <c r="D763" s="94"/>
      <c r="E763" s="112"/>
      <c r="F763" s="112"/>
      <c r="G763" s="113"/>
      <c r="H763" s="113"/>
      <c r="I763" s="94"/>
      <c r="J763" s="180"/>
      <c r="K763" s="94"/>
    </row>
    <row r="764" spans="1:11" s="90" customFormat="1" x14ac:dyDescent="0.25">
      <c r="A764" s="91" t="s">
        <v>368</v>
      </c>
      <c r="B764" s="104" t="s">
        <v>619</v>
      </c>
      <c r="C764" s="93"/>
      <c r="D764" s="94"/>
      <c r="E764" s="99"/>
      <c r="F764" s="99"/>
      <c r="G764" s="96"/>
      <c r="H764" s="96">
        <f t="shared" ref="H764" si="48">E764*G764</f>
        <v>0</v>
      </c>
      <c r="I764" s="107"/>
      <c r="J764" s="183"/>
      <c r="K764" s="102"/>
    </row>
    <row r="765" spans="1:11" s="90" customFormat="1" x14ac:dyDescent="0.25">
      <c r="A765" s="91"/>
      <c r="B765" s="104"/>
      <c r="C765" s="93"/>
      <c r="D765" s="94"/>
      <c r="E765" s="99"/>
      <c r="F765" s="99"/>
      <c r="G765" s="96"/>
      <c r="H765" s="96"/>
      <c r="I765" s="107"/>
      <c r="J765" s="183"/>
      <c r="K765" s="102"/>
    </row>
    <row r="766" spans="1:11" s="90" customFormat="1" ht="25.5" x14ac:dyDescent="0.25">
      <c r="A766" s="91"/>
      <c r="B766" s="141" t="s">
        <v>740</v>
      </c>
      <c r="C766" s="93"/>
      <c r="D766" s="94"/>
      <c r="E766" s="99"/>
      <c r="F766" s="99"/>
      <c r="G766" s="96"/>
      <c r="H766" s="96"/>
      <c r="I766" s="107"/>
      <c r="J766" s="183"/>
      <c r="K766" s="102"/>
    </row>
    <row r="767" spans="1:11" s="90" customFormat="1" x14ac:dyDescent="0.25">
      <c r="A767" s="91"/>
      <c r="B767" s="141" t="s">
        <v>689</v>
      </c>
      <c r="C767" s="93"/>
      <c r="D767" s="94"/>
      <c r="E767" s="99"/>
      <c r="F767" s="99"/>
      <c r="G767" s="96"/>
      <c r="H767" s="96"/>
      <c r="I767" s="94"/>
      <c r="J767" s="183"/>
      <c r="K767" s="94"/>
    </row>
    <row r="768" spans="1:11" s="90" customFormat="1" x14ac:dyDescent="0.25">
      <c r="A768" s="91"/>
      <c r="B768" s="141" t="s">
        <v>253</v>
      </c>
      <c r="C768" s="93"/>
      <c r="D768" s="94"/>
      <c r="E768" s="99"/>
      <c r="F768" s="99"/>
      <c r="G768" s="96"/>
      <c r="H768" s="96"/>
      <c r="I768" s="94"/>
      <c r="J768" s="183"/>
      <c r="K768" s="94"/>
    </row>
    <row r="769" spans="1:11" s="90" customFormat="1" x14ac:dyDescent="0.25">
      <c r="A769" s="105"/>
      <c r="B769" s="142" t="s">
        <v>751</v>
      </c>
      <c r="C769" s="93" t="s">
        <v>192</v>
      </c>
      <c r="D769" s="94"/>
      <c r="E769" s="99">
        <v>1</v>
      </c>
      <c r="F769" s="99"/>
      <c r="G769" s="96"/>
      <c r="H769" s="96"/>
      <c r="I769" s="94"/>
      <c r="J769" s="183"/>
      <c r="K769" s="94"/>
    </row>
    <row r="770" spans="1:11" s="90" customFormat="1" x14ac:dyDescent="0.25">
      <c r="A770" s="91"/>
      <c r="B770" s="104"/>
      <c r="C770" s="93"/>
      <c r="D770" s="94"/>
      <c r="E770" s="99"/>
      <c r="F770" s="99"/>
      <c r="G770" s="96"/>
      <c r="H770" s="96"/>
      <c r="I770" s="107"/>
      <c r="J770" s="183"/>
      <c r="K770" s="102"/>
    </row>
    <row r="771" spans="1:11" s="90" customFormat="1" x14ac:dyDescent="0.25">
      <c r="A771" s="91" t="s">
        <v>380</v>
      </c>
      <c r="B771" s="104" t="s">
        <v>626</v>
      </c>
      <c r="C771" s="93"/>
      <c r="D771" s="94"/>
      <c r="E771" s="99"/>
      <c r="F771" s="99"/>
      <c r="G771" s="96"/>
      <c r="H771" s="96">
        <f>E771*G771</f>
        <v>0</v>
      </c>
      <c r="I771" s="107"/>
      <c r="J771" s="183"/>
      <c r="K771" s="102"/>
    </row>
    <row r="772" spans="1:11" s="90" customFormat="1" x14ac:dyDescent="0.25">
      <c r="A772" s="91"/>
      <c r="B772" s="92"/>
      <c r="C772" s="93"/>
      <c r="D772" s="94"/>
      <c r="E772" s="99"/>
      <c r="F772" s="99"/>
      <c r="G772" s="96"/>
      <c r="H772" s="96"/>
      <c r="I772" s="107"/>
      <c r="J772" s="183"/>
      <c r="K772" s="102"/>
    </row>
    <row r="773" spans="1:11" s="90" customFormat="1" ht="27" customHeight="1" x14ac:dyDescent="0.25">
      <c r="A773" s="91"/>
      <c r="B773" s="98" t="s">
        <v>679</v>
      </c>
      <c r="C773" s="93" t="s">
        <v>84</v>
      </c>
      <c r="D773" s="94"/>
      <c r="E773" s="99">
        <v>2</v>
      </c>
      <c r="F773" s="99"/>
      <c r="G773" s="96"/>
      <c r="H773" s="96"/>
      <c r="I773" s="94"/>
      <c r="J773" s="183"/>
      <c r="K773" s="94"/>
    </row>
    <row r="774" spans="1:11" s="90" customFormat="1" ht="25.5" x14ac:dyDescent="0.25">
      <c r="A774" s="91"/>
      <c r="B774" s="141" t="s">
        <v>743</v>
      </c>
      <c r="C774" s="93"/>
      <c r="D774" s="94"/>
      <c r="E774" s="99"/>
      <c r="F774" s="99"/>
      <c r="G774" s="96"/>
      <c r="H774" s="96"/>
      <c r="I774" s="107"/>
      <c r="J774" s="183"/>
      <c r="K774" s="102"/>
    </row>
    <row r="775" spans="1:11" s="90" customFormat="1" x14ac:dyDescent="0.25">
      <c r="A775" s="91"/>
      <c r="B775" s="141" t="s">
        <v>630</v>
      </c>
      <c r="C775" s="93" t="s">
        <v>188</v>
      </c>
      <c r="D775" s="94"/>
      <c r="E775" s="99">
        <v>6</v>
      </c>
      <c r="F775" s="99"/>
      <c r="G775" s="96"/>
      <c r="H775" s="96"/>
      <c r="I775" s="107"/>
      <c r="J775" s="183"/>
      <c r="K775" s="102"/>
    </row>
    <row r="776" spans="1:11" s="90" customFormat="1" x14ac:dyDescent="0.25">
      <c r="A776" s="125"/>
      <c r="B776" s="146" t="s">
        <v>752</v>
      </c>
      <c r="C776" s="111"/>
      <c r="D776" s="94"/>
      <c r="E776" s="112"/>
      <c r="F776" s="112"/>
      <c r="G776" s="113"/>
      <c r="H776" s="113"/>
      <c r="I776" s="94"/>
      <c r="J776" s="183"/>
      <c r="K776" s="94"/>
    </row>
    <row r="777" spans="1:11" s="90" customFormat="1" x14ac:dyDescent="0.25">
      <c r="A777" s="91"/>
      <c r="B777" s="141" t="s">
        <v>630</v>
      </c>
      <c r="C777" s="93" t="s">
        <v>188</v>
      </c>
      <c r="D777" s="94"/>
      <c r="E777" s="99">
        <v>2</v>
      </c>
      <c r="F777" s="99"/>
      <c r="G777" s="96"/>
      <c r="H777" s="96"/>
      <c r="I777" s="107"/>
      <c r="J777" s="183"/>
      <c r="K777" s="102"/>
    </row>
    <row r="778" spans="1:11" s="90" customFormat="1" x14ac:dyDescent="0.25">
      <c r="A778" s="125"/>
      <c r="B778" s="110"/>
      <c r="C778" s="111"/>
      <c r="D778" s="94"/>
      <c r="E778" s="112"/>
      <c r="F778" s="112"/>
      <c r="G778" s="113"/>
      <c r="H778" s="113"/>
      <c r="I778" s="94"/>
      <c r="J778" s="183"/>
      <c r="K778" s="94"/>
    </row>
    <row r="779" spans="1:11" s="90" customFormat="1" x14ac:dyDescent="0.25">
      <c r="A779" s="91" t="s">
        <v>753</v>
      </c>
      <c r="B779" s="104" t="s">
        <v>745</v>
      </c>
      <c r="C779" s="93"/>
      <c r="D779" s="94"/>
      <c r="E779" s="99"/>
      <c r="F779" s="99"/>
      <c r="G779" s="96"/>
      <c r="H779" s="96">
        <f>E779*G779</f>
        <v>0</v>
      </c>
      <c r="I779" s="107"/>
      <c r="J779" s="183"/>
      <c r="K779" s="102"/>
    </row>
    <row r="780" spans="1:11" s="90" customFormat="1" x14ac:dyDescent="0.25">
      <c r="A780" s="125"/>
      <c r="B780" s="110"/>
      <c r="C780" s="111"/>
      <c r="D780" s="94"/>
      <c r="E780" s="112"/>
      <c r="F780" s="112"/>
      <c r="G780" s="113"/>
      <c r="H780" s="113"/>
      <c r="I780" s="94"/>
      <c r="J780" s="183"/>
      <c r="K780" s="94"/>
    </row>
    <row r="781" spans="1:11" s="90" customFormat="1" ht="25.5" x14ac:dyDescent="0.25">
      <c r="A781" s="105"/>
      <c r="B781" s="98" t="s">
        <v>730</v>
      </c>
      <c r="C781" s="93"/>
      <c r="D781" s="94"/>
      <c r="E781" s="99"/>
      <c r="F781" s="99"/>
      <c r="G781" s="96"/>
      <c r="H781" s="96"/>
      <c r="I781" s="94"/>
      <c r="J781" s="183"/>
      <c r="K781" s="94"/>
    </row>
    <row r="782" spans="1:11" s="90" customFormat="1" x14ac:dyDescent="0.25">
      <c r="A782" s="105"/>
      <c r="B782" s="142" t="s">
        <v>195</v>
      </c>
      <c r="C782" s="93"/>
      <c r="D782" s="94"/>
      <c r="E782" s="99"/>
      <c r="F782" s="99"/>
      <c r="G782" s="96"/>
      <c r="H782" s="96"/>
      <c r="I782" s="94"/>
      <c r="J782" s="183"/>
      <c r="K782" s="94"/>
    </row>
    <row r="783" spans="1:11" s="90" customFormat="1" x14ac:dyDescent="0.25">
      <c r="A783" s="105"/>
      <c r="B783" s="142" t="s">
        <v>731</v>
      </c>
      <c r="C783" s="93"/>
      <c r="D783" s="94"/>
      <c r="E783" s="99"/>
      <c r="F783" s="99"/>
      <c r="G783" s="96"/>
      <c r="H783" s="96"/>
      <c r="I783" s="94"/>
      <c r="J783" s="183"/>
      <c r="K783" s="94"/>
    </row>
    <row r="784" spans="1:11" s="90" customFormat="1" x14ac:dyDescent="0.25">
      <c r="A784" s="105"/>
      <c r="B784" s="142" t="s">
        <v>754</v>
      </c>
      <c r="C784" s="93" t="s">
        <v>192</v>
      </c>
      <c r="D784" s="94"/>
      <c r="E784" s="99">
        <v>1</v>
      </c>
      <c r="F784" s="99"/>
      <c r="G784" s="96"/>
      <c r="H784" s="96"/>
      <c r="I784" s="94"/>
      <c r="J784" s="183"/>
      <c r="K784" s="94"/>
    </row>
    <row r="785" spans="1:11" s="90" customFormat="1" x14ac:dyDescent="0.25">
      <c r="A785" s="105"/>
      <c r="B785" s="142" t="s">
        <v>755</v>
      </c>
      <c r="C785" s="93" t="s">
        <v>192</v>
      </c>
      <c r="D785" s="94"/>
      <c r="E785" s="99">
        <v>1</v>
      </c>
      <c r="F785" s="99"/>
      <c r="G785" s="96"/>
      <c r="H785" s="96"/>
      <c r="I785" s="94"/>
      <c r="J785" s="183"/>
      <c r="K785" s="94"/>
    </row>
    <row r="786" spans="1:11" s="90" customFormat="1" x14ac:dyDescent="0.25">
      <c r="A786" s="125"/>
      <c r="B786" s="110"/>
      <c r="C786" s="111"/>
      <c r="D786" s="94"/>
      <c r="E786" s="112"/>
      <c r="F786" s="112"/>
      <c r="G786" s="113"/>
      <c r="H786" s="113"/>
      <c r="I786" s="94"/>
      <c r="J786" s="183"/>
      <c r="K786" s="94"/>
    </row>
    <row r="787" spans="1:11" s="90" customFormat="1" x14ac:dyDescent="0.25">
      <c r="A787" s="91" t="s">
        <v>756</v>
      </c>
      <c r="B787" s="104" t="s">
        <v>687</v>
      </c>
      <c r="C787" s="93"/>
      <c r="D787" s="94"/>
      <c r="E787" s="99"/>
      <c r="F787" s="99"/>
      <c r="G787" s="96"/>
      <c r="H787" s="96">
        <f t="shared" ref="H787" si="49">E787*G787</f>
        <v>0</v>
      </c>
      <c r="I787" s="107"/>
      <c r="J787" s="183"/>
      <c r="K787" s="102"/>
    </row>
    <row r="788" spans="1:11" s="90" customFormat="1" x14ac:dyDescent="0.25">
      <c r="A788" s="91"/>
      <c r="B788" s="104"/>
      <c r="C788" s="93"/>
      <c r="D788" s="94"/>
      <c r="E788" s="99"/>
      <c r="F788" s="99"/>
      <c r="G788" s="96"/>
      <c r="H788" s="96"/>
      <c r="I788" s="107"/>
      <c r="J788" s="183"/>
      <c r="K788" s="102"/>
    </row>
    <row r="789" spans="1:11" s="90" customFormat="1" x14ac:dyDescent="0.25">
      <c r="A789" s="91"/>
      <c r="B789" s="141" t="s">
        <v>757</v>
      </c>
      <c r="C789" s="93"/>
      <c r="D789" s="94"/>
      <c r="E789" s="99"/>
      <c r="F789" s="99"/>
      <c r="G789" s="96"/>
      <c r="H789" s="96"/>
      <c r="I789" s="107"/>
      <c r="J789" s="183"/>
      <c r="K789" s="102"/>
    </row>
    <row r="790" spans="1:11" s="90" customFormat="1" x14ac:dyDescent="0.25">
      <c r="A790" s="91"/>
      <c r="B790" s="141" t="s">
        <v>689</v>
      </c>
      <c r="C790" s="93"/>
      <c r="D790" s="94"/>
      <c r="E790" s="99"/>
      <c r="F790" s="99"/>
      <c r="G790" s="96"/>
      <c r="H790" s="96"/>
      <c r="I790" s="94"/>
      <c r="J790" s="183"/>
      <c r="K790" s="94"/>
    </row>
    <row r="791" spans="1:11" s="90" customFormat="1" x14ac:dyDescent="0.25">
      <c r="A791" s="91"/>
      <c r="B791" s="141" t="s">
        <v>253</v>
      </c>
      <c r="C791" s="93"/>
      <c r="D791" s="94"/>
      <c r="E791" s="99"/>
      <c r="F791" s="99"/>
      <c r="G791" s="96"/>
      <c r="H791" s="96"/>
      <c r="I791" s="94"/>
      <c r="J791" s="183"/>
      <c r="K791" s="94"/>
    </row>
    <row r="792" spans="1:11" s="90" customFormat="1" x14ac:dyDescent="0.25">
      <c r="A792" s="105"/>
      <c r="B792" s="142" t="s">
        <v>751</v>
      </c>
      <c r="C792" s="93" t="s">
        <v>192</v>
      </c>
      <c r="D792" s="94"/>
      <c r="E792" s="99">
        <v>1</v>
      </c>
      <c r="F792" s="99"/>
      <c r="G792" s="96"/>
      <c r="H792" s="96"/>
      <c r="I792" s="94"/>
      <c r="J792" s="183"/>
      <c r="K792" s="94"/>
    </row>
    <row r="793" spans="1:11" s="90" customFormat="1" x14ac:dyDescent="0.25">
      <c r="A793" s="91"/>
      <c r="B793" s="104"/>
      <c r="C793" s="93"/>
      <c r="D793" s="94"/>
      <c r="E793" s="99"/>
      <c r="F793" s="99"/>
      <c r="G793" s="96"/>
      <c r="H793" s="96"/>
      <c r="I793" s="107"/>
      <c r="J793" s="183"/>
      <c r="K793" s="102"/>
    </row>
    <row r="794" spans="1:11" s="90" customFormat="1" x14ac:dyDescent="0.25">
      <c r="A794" s="91" t="s">
        <v>756</v>
      </c>
      <c r="B794" s="104" t="s">
        <v>748</v>
      </c>
      <c r="C794" s="93"/>
      <c r="D794" s="94"/>
      <c r="E794" s="99"/>
      <c r="F794" s="99"/>
      <c r="G794" s="96"/>
      <c r="H794" s="96">
        <f>E794*G794</f>
        <v>0</v>
      </c>
      <c r="I794" s="107"/>
      <c r="J794" s="183"/>
      <c r="K794" s="102"/>
    </row>
    <row r="795" spans="1:11" s="90" customFormat="1" x14ac:dyDescent="0.25">
      <c r="A795" s="125"/>
      <c r="B795" s="110"/>
      <c r="C795" s="111"/>
      <c r="D795" s="94"/>
      <c r="E795" s="112"/>
      <c r="F795" s="112"/>
      <c r="G795" s="113"/>
      <c r="H795" s="113"/>
      <c r="I795" s="94"/>
      <c r="J795" s="183"/>
      <c r="K795" s="94"/>
    </row>
    <row r="796" spans="1:11" s="90" customFormat="1" x14ac:dyDescent="0.25">
      <c r="A796" s="91"/>
      <c r="B796" s="98" t="s">
        <v>672</v>
      </c>
      <c r="C796" s="93" t="s">
        <v>84</v>
      </c>
      <c r="D796" s="94"/>
      <c r="E796" s="99">
        <v>1</v>
      </c>
      <c r="F796" s="99"/>
      <c r="G796" s="96"/>
      <c r="H796" s="96"/>
      <c r="I796" s="94"/>
      <c r="J796" s="183"/>
      <c r="K796" s="94"/>
    </row>
    <row r="797" spans="1:11" s="90" customFormat="1" x14ac:dyDescent="0.25">
      <c r="A797" s="125"/>
      <c r="B797" s="110" t="s">
        <v>749</v>
      </c>
      <c r="C797" s="111"/>
      <c r="D797" s="94"/>
      <c r="E797" s="112"/>
      <c r="F797" s="112"/>
      <c r="G797" s="113"/>
      <c r="H797" s="113"/>
      <c r="I797" s="94"/>
      <c r="J797" s="183"/>
      <c r="K797" s="94"/>
    </row>
    <row r="798" spans="1:11" s="90" customFormat="1" x14ac:dyDescent="0.25">
      <c r="A798" s="125"/>
      <c r="B798" s="110"/>
      <c r="C798" s="111"/>
      <c r="D798" s="94"/>
      <c r="E798" s="112"/>
      <c r="F798" s="112"/>
      <c r="G798" s="113"/>
      <c r="H798" s="113"/>
      <c r="I798" s="94"/>
      <c r="J798" s="184"/>
      <c r="K798" s="94"/>
    </row>
    <row r="799" spans="1:11" s="90" customFormat="1" x14ac:dyDescent="0.25">
      <c r="A799" s="116" t="s">
        <v>385</v>
      </c>
      <c r="B799" s="117" t="s">
        <v>758</v>
      </c>
      <c r="C799" s="116"/>
      <c r="D799" s="87"/>
      <c r="E799" s="118"/>
      <c r="F799" s="118"/>
      <c r="G799" s="116"/>
      <c r="H799" s="116"/>
      <c r="I799" s="87"/>
      <c r="J799" s="114"/>
      <c r="K799" s="87"/>
    </row>
    <row r="800" spans="1:11" s="90" customFormat="1" x14ac:dyDescent="0.25">
      <c r="A800" s="91"/>
      <c r="B800" s="98"/>
      <c r="C800" s="93"/>
      <c r="D800" s="94"/>
      <c r="E800" s="99"/>
      <c r="F800" s="99"/>
      <c r="G800" s="96"/>
      <c r="H800" s="96">
        <f t="shared" ref="H800" si="50">E800*G800</f>
        <v>0</v>
      </c>
      <c r="I800" s="107"/>
      <c r="J800" s="169"/>
      <c r="K800" s="94"/>
    </row>
    <row r="801" spans="1:11" s="90" customFormat="1" ht="25.5" x14ac:dyDescent="0.25">
      <c r="A801" s="91"/>
      <c r="B801" s="98" t="s">
        <v>759</v>
      </c>
      <c r="C801" s="93" t="s">
        <v>84</v>
      </c>
      <c r="D801" s="94"/>
      <c r="E801" s="99">
        <v>1</v>
      </c>
      <c r="F801" s="99"/>
      <c r="G801" s="96"/>
      <c r="H801" s="96"/>
      <c r="I801" s="107"/>
      <c r="J801" s="172"/>
      <c r="K801" s="94"/>
    </row>
    <row r="802" spans="1:11" s="90" customFormat="1" x14ac:dyDescent="0.25">
      <c r="A802" s="91"/>
      <c r="B802" s="98" t="s">
        <v>760</v>
      </c>
      <c r="C802" s="93" t="s">
        <v>84</v>
      </c>
      <c r="D802" s="94"/>
      <c r="E802" s="99">
        <v>1</v>
      </c>
      <c r="F802" s="99"/>
      <c r="G802" s="96"/>
      <c r="H802" s="96"/>
      <c r="I802" s="107"/>
      <c r="J802" s="172"/>
      <c r="K802" s="94"/>
    </row>
    <row r="803" spans="1:11" s="90" customFormat="1" x14ac:dyDescent="0.25">
      <c r="A803" s="91"/>
      <c r="B803" s="98" t="s">
        <v>761</v>
      </c>
      <c r="C803" s="93" t="s">
        <v>84</v>
      </c>
      <c r="D803" s="94"/>
      <c r="E803" s="99">
        <v>1</v>
      </c>
      <c r="F803" s="99"/>
      <c r="G803" s="96"/>
      <c r="H803" s="96"/>
      <c r="I803" s="107"/>
      <c r="J803" s="172"/>
      <c r="K803" s="94"/>
    </row>
    <row r="804" spans="1:11" s="90" customFormat="1" x14ac:dyDescent="0.25">
      <c r="A804" s="91"/>
      <c r="B804" s="98" t="s">
        <v>762</v>
      </c>
      <c r="C804" s="93" t="s">
        <v>84</v>
      </c>
      <c r="D804" s="94"/>
      <c r="E804" s="99">
        <v>1</v>
      </c>
      <c r="F804" s="99"/>
      <c r="G804" s="96"/>
      <c r="H804" s="96"/>
      <c r="I804" s="107"/>
      <c r="J804" s="172"/>
      <c r="K804" s="94"/>
    </row>
    <row r="805" spans="1:11" s="90" customFormat="1" x14ac:dyDescent="0.25">
      <c r="A805" s="91"/>
      <c r="B805" s="98" t="s">
        <v>763</v>
      </c>
      <c r="C805" s="93" t="s">
        <v>84</v>
      </c>
      <c r="D805" s="94"/>
      <c r="E805" s="99">
        <v>1</v>
      </c>
      <c r="F805" s="99"/>
      <c r="G805" s="96"/>
      <c r="H805" s="96"/>
      <c r="I805" s="107"/>
      <c r="J805" s="172"/>
      <c r="K805" s="94"/>
    </row>
    <row r="806" spans="1:11" s="90" customFormat="1" x14ac:dyDescent="0.25">
      <c r="A806" s="91"/>
      <c r="B806" s="98" t="s">
        <v>764</v>
      </c>
      <c r="C806" s="93" t="s">
        <v>84</v>
      </c>
      <c r="D806" s="94"/>
      <c r="E806" s="99">
        <v>1</v>
      </c>
      <c r="F806" s="99"/>
      <c r="G806" s="96"/>
      <c r="H806" s="96"/>
      <c r="I806" s="107"/>
      <c r="J806" s="172"/>
      <c r="K806" s="94"/>
    </row>
    <row r="807" spans="1:11" s="90" customFormat="1" x14ac:dyDescent="0.25">
      <c r="A807" s="91"/>
      <c r="B807" s="98" t="s">
        <v>395</v>
      </c>
      <c r="C807" s="93" t="s">
        <v>84</v>
      </c>
      <c r="D807" s="94"/>
      <c r="E807" s="99">
        <v>1</v>
      </c>
      <c r="F807" s="99"/>
      <c r="G807" s="96"/>
      <c r="H807" s="96">
        <f t="shared" ref="H807:H809" si="51">G807*E807</f>
        <v>0</v>
      </c>
      <c r="I807" s="107"/>
      <c r="J807" s="172"/>
      <c r="K807" s="102"/>
    </row>
    <row r="808" spans="1:11" s="90" customFormat="1" x14ac:dyDescent="0.25">
      <c r="A808" s="91"/>
      <c r="B808" s="98" t="s">
        <v>396</v>
      </c>
      <c r="C808" s="93" t="s">
        <v>84</v>
      </c>
      <c r="D808" s="94"/>
      <c r="E808" s="99">
        <v>1</v>
      </c>
      <c r="F808" s="99"/>
      <c r="G808" s="96"/>
      <c r="H808" s="96">
        <f t="shared" si="51"/>
        <v>0</v>
      </c>
      <c r="I808" s="107"/>
      <c r="J808" s="172"/>
      <c r="K808" s="102"/>
    </row>
    <row r="809" spans="1:11" s="90" customFormat="1" ht="25.5" x14ac:dyDescent="0.25">
      <c r="A809" s="91"/>
      <c r="B809" s="98" t="s">
        <v>397</v>
      </c>
      <c r="C809" s="93" t="s">
        <v>84</v>
      </c>
      <c r="D809" s="94"/>
      <c r="E809" s="99">
        <v>1</v>
      </c>
      <c r="F809" s="99"/>
      <c r="G809" s="96"/>
      <c r="H809" s="96">
        <f t="shared" si="51"/>
        <v>0</v>
      </c>
      <c r="I809" s="107"/>
      <c r="J809" s="172"/>
      <c r="K809" s="102"/>
    </row>
    <row r="810" spans="1:11" s="90" customFormat="1" x14ac:dyDescent="0.25">
      <c r="A810" s="91"/>
      <c r="B810" s="98"/>
      <c r="C810" s="93"/>
      <c r="D810" s="94"/>
      <c r="E810" s="95"/>
      <c r="F810" s="95"/>
      <c r="G810" s="96"/>
      <c r="H810" s="96">
        <f t="shared" ref="H810" si="52">E810*G810</f>
        <v>0</v>
      </c>
      <c r="I810" s="107"/>
      <c r="J810" s="173"/>
      <c r="K810" s="94"/>
    </row>
    <row r="811" spans="1:11" s="90" customFormat="1" x14ac:dyDescent="0.25">
      <c r="A811" s="128" t="s">
        <v>4</v>
      </c>
      <c r="B811" s="171" t="str">
        <f>"Total HT PARTIE CHAUFFAGE"</f>
        <v>Total HT PARTIE CHAUFFAGE</v>
      </c>
      <c r="C811" s="171"/>
      <c r="D811" s="129"/>
      <c r="E811" s="130"/>
      <c r="F811" s="131"/>
      <c r="G811" s="131"/>
      <c r="H811" s="132"/>
      <c r="I811" s="129"/>
      <c r="J811" s="133"/>
      <c r="K811" s="129"/>
    </row>
    <row r="812" spans="1:11" s="90" customFormat="1" x14ac:dyDescent="0.25">
      <c r="A812" s="134"/>
      <c r="B812" s="135"/>
      <c r="C812" s="136"/>
      <c r="D812" s="137"/>
      <c r="E812" s="138"/>
      <c r="F812" s="138"/>
      <c r="G812" s="139"/>
      <c r="H812" s="139"/>
      <c r="I812" s="137"/>
      <c r="J812" s="139"/>
      <c r="K812" s="137"/>
    </row>
    <row r="813" spans="1:11" s="90" customFormat="1" x14ac:dyDescent="0.25">
      <c r="A813" s="128" t="s">
        <v>4</v>
      </c>
      <c r="B813" s="171" t="str">
        <f>"Total HT BASE du lot "&amp;$B$5</f>
        <v xml:space="preserve">Total HT BASE du lot </v>
      </c>
      <c r="C813" s="171"/>
      <c r="D813" s="129"/>
      <c r="E813" s="130"/>
      <c r="F813" s="131"/>
      <c r="G813" s="131"/>
      <c r="H813" s="132"/>
      <c r="I813" s="129"/>
      <c r="J813" s="133"/>
      <c r="K813" s="129"/>
    </row>
    <row r="814" spans="1:11" s="90" customFormat="1" x14ac:dyDescent="0.25">
      <c r="A814" s="227" t="s">
        <v>11</v>
      </c>
      <c r="B814" s="227"/>
      <c r="C814" s="5"/>
      <c r="D814" s="147"/>
      <c r="E814" s="228">
        <v>0.2</v>
      </c>
      <c r="F814" s="229"/>
      <c r="G814" s="229"/>
      <c r="H814" s="230"/>
      <c r="I814" s="147"/>
      <c r="J814" s="148"/>
      <c r="K814" s="147"/>
    </row>
    <row r="815" spans="1:11" s="90" customFormat="1" x14ac:dyDescent="0.25">
      <c r="A815" s="128" t="s">
        <v>4</v>
      </c>
      <c r="B815" s="171" t="str">
        <f>"Total TTC BASE du lot "&amp;$B$5</f>
        <v xml:space="preserve">Total TTC BASE du lot </v>
      </c>
      <c r="C815" s="171"/>
      <c r="D815" s="129"/>
      <c r="E815" s="224"/>
      <c r="F815" s="225"/>
      <c r="G815" s="225"/>
      <c r="H815" s="226"/>
      <c r="I815" s="129"/>
      <c r="J815" s="149"/>
      <c r="K815" s="129"/>
    </row>
    <row r="816" spans="1:11" s="90" customFormat="1" x14ac:dyDescent="0.25">
      <c r="A816" s="150"/>
      <c r="B816" s="151"/>
      <c r="K816" s="152"/>
    </row>
    <row r="817" spans="1:25" s="90" customFormat="1" x14ac:dyDescent="0.25">
      <c r="A817" s="150"/>
      <c r="B817" s="151"/>
      <c r="K817" s="153"/>
    </row>
    <row r="818" spans="1:25" x14ac:dyDescent="0.25">
      <c r="A818" s="78"/>
      <c r="B818" s="79"/>
      <c r="C818" s="80"/>
      <c r="D818" s="17"/>
      <c r="E818" s="81"/>
      <c r="F818" s="81"/>
      <c r="G818" s="82"/>
      <c r="H818" s="81"/>
      <c r="I818" s="17"/>
      <c r="J818" s="83"/>
      <c r="M818" s="53"/>
      <c r="O818" s="50"/>
      <c r="P818" s="50"/>
      <c r="S818" s="9"/>
      <c r="Y818" s="24"/>
    </row>
    <row r="819" spans="1:25" x14ac:dyDescent="0.25">
      <c r="A819" s="78"/>
      <c r="B819" s="79"/>
      <c r="C819" s="80"/>
      <c r="D819" s="17"/>
      <c r="E819" s="81"/>
      <c r="F819" s="81"/>
      <c r="G819" s="82"/>
      <c r="H819" s="81"/>
      <c r="I819" s="17"/>
      <c r="J819" s="83"/>
      <c r="M819" s="53"/>
      <c r="O819" s="50"/>
      <c r="P819" s="50"/>
      <c r="S819" s="9"/>
      <c r="Y819" s="24"/>
    </row>
    <row r="820" spans="1:25" x14ac:dyDescent="0.25">
      <c r="A820" s="78"/>
      <c r="B820" s="79"/>
      <c r="C820" s="80"/>
      <c r="D820" s="17"/>
      <c r="E820" s="81"/>
      <c r="F820" s="81"/>
      <c r="G820" s="82"/>
      <c r="H820" s="81"/>
      <c r="I820" s="17"/>
      <c r="J820" s="83"/>
      <c r="M820" s="53"/>
      <c r="O820" s="50"/>
      <c r="P820" s="50"/>
      <c r="S820" s="9"/>
      <c r="Y820" s="24"/>
    </row>
    <row r="821" spans="1:25" x14ac:dyDescent="0.25">
      <c r="A821" s="78"/>
      <c r="B821" s="79"/>
      <c r="C821" s="80"/>
      <c r="D821" s="17"/>
      <c r="E821" s="81"/>
      <c r="F821" s="81"/>
      <c r="G821" s="82"/>
      <c r="H821" s="81"/>
      <c r="I821" s="17"/>
      <c r="J821" s="83"/>
      <c r="M821" s="53"/>
      <c r="O821" s="50"/>
      <c r="P821" s="50"/>
      <c r="S821" s="9"/>
      <c r="Y821" s="24"/>
    </row>
    <row r="822" spans="1:25" x14ac:dyDescent="0.25">
      <c r="A822" s="78"/>
      <c r="B822" s="79"/>
      <c r="C822" s="80"/>
      <c r="D822" s="17"/>
      <c r="E822" s="81"/>
      <c r="F822" s="81"/>
      <c r="G822" s="82"/>
      <c r="H822" s="81"/>
      <c r="I822" s="17"/>
      <c r="J822" s="83"/>
      <c r="M822" s="53"/>
      <c r="O822" s="50"/>
      <c r="P822" s="50"/>
      <c r="S822" s="9"/>
      <c r="Y822" s="24"/>
    </row>
    <row r="823" spans="1:25" x14ac:dyDescent="0.25">
      <c r="A823" s="78"/>
      <c r="B823" s="79"/>
      <c r="C823" s="80"/>
      <c r="D823" s="17"/>
      <c r="E823" s="81"/>
      <c r="F823" s="81"/>
      <c r="G823" s="82"/>
      <c r="H823" s="81"/>
      <c r="I823" s="17"/>
      <c r="J823" s="83"/>
      <c r="M823" s="53"/>
      <c r="O823" s="50"/>
      <c r="P823" s="50"/>
      <c r="S823" s="9"/>
      <c r="Y823" s="24"/>
    </row>
    <row r="824" spans="1:25" x14ac:dyDescent="0.25">
      <c r="A824" s="78"/>
      <c r="B824" s="79"/>
      <c r="C824" s="80"/>
      <c r="D824" s="17"/>
      <c r="E824" s="81"/>
      <c r="F824" s="81"/>
      <c r="G824" s="82"/>
      <c r="H824" s="81"/>
      <c r="I824" s="17"/>
      <c r="J824" s="83"/>
      <c r="M824" s="53"/>
      <c r="O824" s="50"/>
      <c r="P824" s="50"/>
      <c r="S824" s="9"/>
      <c r="Y824" s="24"/>
    </row>
    <row r="825" spans="1:25" x14ac:dyDescent="0.25">
      <c r="A825" s="78"/>
      <c r="B825" s="79"/>
      <c r="C825" s="80"/>
      <c r="D825" s="17"/>
      <c r="E825" s="81"/>
      <c r="F825" s="81"/>
      <c r="G825" s="82"/>
      <c r="H825" s="81"/>
      <c r="I825" s="17"/>
      <c r="J825" s="83"/>
      <c r="M825" s="53"/>
      <c r="O825" s="50"/>
      <c r="P825" s="50"/>
      <c r="S825" s="9"/>
      <c r="Y825" s="24"/>
    </row>
    <row r="826" spans="1:25" x14ac:dyDescent="0.25">
      <c r="A826" s="78"/>
      <c r="B826" s="79"/>
      <c r="C826" s="80"/>
      <c r="D826" s="17"/>
      <c r="E826" s="81"/>
      <c r="F826" s="81"/>
      <c r="G826" s="82"/>
      <c r="H826" s="81"/>
      <c r="I826" s="17"/>
      <c r="J826" s="83"/>
      <c r="M826" s="53"/>
      <c r="O826" s="50"/>
      <c r="P826" s="50"/>
      <c r="S826" s="9"/>
      <c r="Y826" s="24"/>
    </row>
  </sheetData>
  <mergeCells count="41">
    <mergeCell ref="H5:J5"/>
    <mergeCell ref="E6:J6"/>
    <mergeCell ref="E7:J7"/>
    <mergeCell ref="A8:B8"/>
    <mergeCell ref="E8:F8"/>
    <mergeCell ref="G8:H8"/>
    <mergeCell ref="A1:C5"/>
    <mergeCell ref="E1:G1"/>
    <mergeCell ref="H1:J1"/>
    <mergeCell ref="E2:G2"/>
    <mergeCell ref="H2:J2"/>
    <mergeCell ref="E3:G3"/>
    <mergeCell ref="H3:J3"/>
    <mergeCell ref="E4:G4"/>
    <mergeCell ref="H4:J4"/>
    <mergeCell ref="E5:G5"/>
    <mergeCell ref="E9:F9"/>
    <mergeCell ref="G9:H9"/>
    <mergeCell ref="A12:J12"/>
    <mergeCell ref="A13:J13"/>
    <mergeCell ref="A14:J14"/>
    <mergeCell ref="J736:J761"/>
    <mergeCell ref="J18:J30"/>
    <mergeCell ref="J32:J36"/>
    <mergeCell ref="J38:J44"/>
    <mergeCell ref="J46:J310"/>
    <mergeCell ref="J312:J411"/>
    <mergeCell ref="J413:J428"/>
    <mergeCell ref="J430:J521"/>
    <mergeCell ref="J534:J671"/>
    <mergeCell ref="J693:J719"/>
    <mergeCell ref="J721:J730"/>
    <mergeCell ref="J732:J734"/>
    <mergeCell ref="B815:C815"/>
    <mergeCell ref="E815:H815"/>
    <mergeCell ref="J763:J798"/>
    <mergeCell ref="J800:J810"/>
    <mergeCell ref="B811:C811"/>
    <mergeCell ref="B813:C813"/>
    <mergeCell ref="A814:B814"/>
    <mergeCell ref="E814:H814"/>
  </mergeCells>
  <conditionalFormatting sqref="I8:J11 A12:A14 G8:G9 A6:E6 A8:E9 A7:D7 A10:H11 A15:J15 A818:J826">
    <cfRule type="cellIs" dxfId="385" priority="389" operator="equal">
      <formula>0</formula>
    </cfRule>
  </conditionalFormatting>
  <conditionalFormatting sqref="E7">
    <cfRule type="cellIs" dxfId="384" priority="387" operator="equal">
      <formula>0</formula>
    </cfRule>
  </conditionalFormatting>
  <conditionalFormatting sqref="E7">
    <cfRule type="cellIs" dxfId="383" priority="386" operator="equal">
      <formula>0</formula>
    </cfRule>
  </conditionalFormatting>
  <conditionalFormatting sqref="A14">
    <cfRule type="cellIs" dxfId="382" priority="383" operator="equal">
      <formula>0</formula>
    </cfRule>
  </conditionalFormatting>
  <conditionalFormatting sqref="A13">
    <cfRule type="cellIs" dxfId="381" priority="382" operator="equal">
      <formula>0</formula>
    </cfRule>
  </conditionalFormatting>
  <conditionalFormatting sqref="B66:C66 A129:D129 A733:D733 A730:I732 I129 A427:I429 I733 I54:I56 I66 C38:I39 C41:I41 I40 C413:I413 C426:I426 C47:I48 K730:K733 K306:K309 A306:I309 I416 A416:D416 A423:D424 E423:I425 A454:I455 A505:I509 K446:K447 A446:I447 J429:J430 K505:K509 K454:K455 A812:I815 A123:I128 A153:I158 K303 A303:I303 A311:K312 A410:I412 K693:K718 A693:I718 A17:I17 K17 A30:I31 K30:K31 A37:I37 A42:I46 A52:I52 K37:K50 K52 K54:K57 A57:I57 A60:I61 K60:K61 A65:I65 A67:I78 K65:K78 K153:K158 K123:K132 A130:I132 K134:K149 A134:I149 K80:K93 A80:I93 K161:K164 A161:I164 A170:I170 K170:K176 A183:I184 K183:K184 K193:K213 A193:I213 A234:I240 K234:K240 K225:K232 A225:I232 A286:I297 K286:K297 A385:K392 K367:K382 A374:I382 A395:K396 A399:K400 A403:K403 A406:K406 K484 A484:I484 K467 A467:I467 K521 A521:I521 K557:K560 A557:I560 A551:I555 K551:K555 A567:I570 K567:K570 A741:I742 A744:I744 K741:K744 K746:K747 A746:I747 K770:K772 K799:K810 A816:B817 K812:K817 K186:K188 A186:I188 K243:K273 A243:I273 K457:K462 A457:I462 A512:I516 K512:K516 K469:K474 A469:I474 K496:K501 A496:I501 A529:I544 K529:K544 A572:I583 K572:K583 K596:K597 A596:I597 A586:I586 K586 K588:K589 A588:I589 A634:I638 K634:K638 K652:K660 A652:I660 K662:K670 A662:I670 A591:I592 K591:K592 K607:K612 A607:I612 K618 A618:I618 A641:I645 K641:K645 K647:K649 A647:I649 K674:K677 A674:I677 A679:I682 K679:K682 K684:K689 A684:I689 K317:K333 A318:I333 A336:I339 K336:K339 A350:I354 A357:I357 K357:K359 K341:K348 K350:K354 A417:I422 K410:K429">
    <cfRule type="cellIs" dxfId="380" priority="381" operator="equal">
      <formula>0</formula>
    </cfRule>
  </conditionalFormatting>
  <conditionalFormatting sqref="H732">
    <cfRule type="cellIs" dxfId="379" priority="380" operator="equal">
      <formula>0</formula>
    </cfRule>
  </conditionalFormatting>
  <conditionalFormatting sqref="H44">
    <cfRule type="cellIs" dxfId="378" priority="379" operator="equal">
      <formula>0</formula>
    </cfRule>
  </conditionalFormatting>
  <conditionalFormatting sqref="A66 D66 A54:D56">
    <cfRule type="cellIs" dxfId="377" priority="378" operator="equal">
      <formula>0</formula>
    </cfRule>
  </conditionalFormatting>
  <conditionalFormatting sqref="H46 H57 H60:H61">
    <cfRule type="cellIs" dxfId="376" priority="377" operator="equal">
      <formula>0</formula>
    </cfRule>
  </conditionalFormatting>
  <conditionalFormatting sqref="H70">
    <cfRule type="cellIs" dxfId="375" priority="376" operator="equal">
      <formula>0</formula>
    </cfRule>
  </conditionalFormatting>
  <conditionalFormatting sqref="H534">
    <cfRule type="cellIs" dxfId="374" priority="375" operator="equal">
      <formula>0</formula>
    </cfRule>
  </conditionalFormatting>
  <conditionalFormatting sqref="A39">
    <cfRule type="cellIs" dxfId="373" priority="372" operator="equal">
      <formula>0</formula>
    </cfRule>
  </conditionalFormatting>
  <conditionalFormatting sqref="B39">
    <cfRule type="cellIs" dxfId="372" priority="371" operator="equal">
      <formula>0</formula>
    </cfRule>
  </conditionalFormatting>
  <conditionalFormatting sqref="B38">
    <cfRule type="cellIs" dxfId="371" priority="373" operator="equal">
      <formula>0</formula>
    </cfRule>
  </conditionalFormatting>
  <conditionalFormatting sqref="A38">
    <cfRule type="cellIs" dxfId="370" priority="374" operator="equal">
      <formula>0</formula>
    </cfRule>
  </conditionalFormatting>
  <conditionalFormatting sqref="A40:A41 C40:D40">
    <cfRule type="cellIs" dxfId="369" priority="370" operator="equal">
      <formula>0</formula>
    </cfRule>
  </conditionalFormatting>
  <conditionalFormatting sqref="B40:B41">
    <cfRule type="cellIs" dxfId="368" priority="369" operator="equal">
      <formula>0</formula>
    </cfRule>
  </conditionalFormatting>
  <conditionalFormatting sqref="B413">
    <cfRule type="cellIs" dxfId="367" priority="367" operator="equal">
      <formula>0</formula>
    </cfRule>
  </conditionalFormatting>
  <conditionalFormatting sqref="A413">
    <cfRule type="cellIs" dxfId="366" priority="368" operator="equal">
      <formula>0</formula>
    </cfRule>
  </conditionalFormatting>
  <conditionalFormatting sqref="A425:A426 C425:D425">
    <cfRule type="cellIs" dxfId="365" priority="366" operator="equal">
      <formula>0</formula>
    </cfRule>
  </conditionalFormatting>
  <conditionalFormatting sqref="B425:B426">
    <cfRule type="cellIs" dxfId="364" priority="365" operator="equal">
      <formula>0</formula>
    </cfRule>
  </conditionalFormatting>
  <conditionalFormatting sqref="B47:B48">
    <cfRule type="cellIs" dxfId="363" priority="363" operator="equal">
      <formula>0</formula>
    </cfRule>
  </conditionalFormatting>
  <conditionalFormatting sqref="A47:A48">
    <cfRule type="cellIs" dxfId="362" priority="364" operator="equal">
      <formula>0</formula>
    </cfRule>
  </conditionalFormatting>
  <conditionalFormatting sqref="E40:G40">
    <cfRule type="cellIs" dxfId="361" priority="362" operator="equal">
      <formula>0</formula>
    </cfRule>
  </conditionalFormatting>
  <conditionalFormatting sqref="H40">
    <cfRule type="cellIs" dxfId="360" priority="361" operator="equal">
      <formula>0</formula>
    </cfRule>
  </conditionalFormatting>
  <conditionalFormatting sqref="H733">
    <cfRule type="cellIs" dxfId="359" priority="355" operator="equal">
      <formula>0</formula>
    </cfRule>
  </conditionalFormatting>
  <conditionalFormatting sqref="E66:G66 E54:G56">
    <cfRule type="cellIs" dxfId="358" priority="360" operator="equal">
      <formula>0</formula>
    </cfRule>
  </conditionalFormatting>
  <conditionalFormatting sqref="H66 H54:H56">
    <cfRule type="cellIs" dxfId="357" priority="359" operator="equal">
      <formula>0</formula>
    </cfRule>
  </conditionalFormatting>
  <conditionalFormatting sqref="E129:G129 E416:G416">
    <cfRule type="cellIs" dxfId="356" priority="358" operator="equal">
      <formula>0</formula>
    </cfRule>
  </conditionalFormatting>
  <conditionalFormatting sqref="H129 H416">
    <cfRule type="cellIs" dxfId="355" priority="357" operator="equal">
      <formula>0</formula>
    </cfRule>
  </conditionalFormatting>
  <conditionalFormatting sqref="E733:G733">
    <cfRule type="cellIs" dxfId="354" priority="356" operator="equal">
      <formula>0</formula>
    </cfRule>
  </conditionalFormatting>
  <conditionalFormatting sqref="J814:J815 J45:J46 J412:J413 J533:J534 J731:J732 J37:J38 J812 J31:J32">
    <cfRule type="cellIs" dxfId="353" priority="354" operator="equal">
      <formula>0</formula>
    </cfRule>
  </conditionalFormatting>
  <conditionalFormatting sqref="C32:I32 K32">
    <cfRule type="cellIs" dxfId="352" priority="353" operator="equal">
      <formula>0</formula>
    </cfRule>
  </conditionalFormatting>
  <conditionalFormatting sqref="A32">
    <cfRule type="cellIs" dxfId="351" priority="352" operator="equal">
      <formula>0</formula>
    </cfRule>
  </conditionalFormatting>
  <conditionalFormatting sqref="B32">
    <cfRule type="cellIs" dxfId="350" priority="351" operator="equal">
      <formula>0</formula>
    </cfRule>
  </conditionalFormatting>
  <conditionalFormatting sqref="K94:K107 A94:I107">
    <cfRule type="cellIs" dxfId="349" priority="350" operator="equal">
      <formula>0</formula>
    </cfRule>
  </conditionalFormatting>
  <conditionalFormatting sqref="K108 A108:I108">
    <cfRule type="cellIs" dxfId="348" priority="349" operator="equal">
      <formula>0</formula>
    </cfRule>
  </conditionalFormatting>
  <conditionalFormatting sqref="A274:I274 K274">
    <cfRule type="cellIs" dxfId="347" priority="348" operator="equal">
      <formula>0</formula>
    </cfRule>
  </conditionalFormatting>
  <conditionalFormatting sqref="A284:I284 K284">
    <cfRule type="cellIs" dxfId="346" priority="347" operator="equal">
      <formula>0</formula>
    </cfRule>
  </conditionalFormatting>
  <conditionalFormatting sqref="I285 K285">
    <cfRule type="cellIs" dxfId="345" priority="346" operator="equal">
      <formula>0</formula>
    </cfRule>
  </conditionalFormatting>
  <conditionalFormatting sqref="C285:D285">
    <cfRule type="cellIs" dxfId="344" priority="345" operator="equal">
      <formula>0</formula>
    </cfRule>
  </conditionalFormatting>
  <conditionalFormatting sqref="E285:G285">
    <cfRule type="cellIs" dxfId="343" priority="344" operator="equal">
      <formula>0</formula>
    </cfRule>
  </conditionalFormatting>
  <conditionalFormatting sqref="E304:G304">
    <cfRule type="cellIs" dxfId="342" priority="338" operator="equal">
      <formula>0</formula>
    </cfRule>
  </conditionalFormatting>
  <conditionalFormatting sqref="A305:I305 K305">
    <cfRule type="cellIs" dxfId="341" priority="341" operator="equal">
      <formula>0</formula>
    </cfRule>
  </conditionalFormatting>
  <conditionalFormatting sqref="H285">
    <cfRule type="cellIs" dxfId="340" priority="343" operator="equal">
      <formula>0</formula>
    </cfRule>
  </conditionalFormatting>
  <conditionalFormatting sqref="A285:B285">
    <cfRule type="cellIs" dxfId="339" priority="342" operator="equal">
      <formula>0</formula>
    </cfRule>
  </conditionalFormatting>
  <conditionalFormatting sqref="I304 K304">
    <cfRule type="cellIs" dxfId="338" priority="340" operator="equal">
      <formula>0</formula>
    </cfRule>
  </conditionalFormatting>
  <conditionalFormatting sqref="C304:D304">
    <cfRule type="cellIs" dxfId="337" priority="339" operator="equal">
      <formula>0</formula>
    </cfRule>
  </conditionalFormatting>
  <conditionalFormatting sqref="H304">
    <cfRule type="cellIs" dxfId="336" priority="337" operator="equal">
      <formula>0</formula>
    </cfRule>
  </conditionalFormatting>
  <conditionalFormatting sqref="A304:B304">
    <cfRule type="cellIs" dxfId="335" priority="336" operator="equal">
      <formula>0</formula>
    </cfRule>
  </conditionalFormatting>
  <conditionalFormatting sqref="A310:I310 K310">
    <cfRule type="cellIs" dxfId="334" priority="335" operator="equal">
      <formula>0</formula>
    </cfRule>
  </conditionalFormatting>
  <conditionalFormatting sqref="A384:I384 K384">
    <cfRule type="cellIs" dxfId="333" priority="334" operator="equal">
      <formula>0</formula>
    </cfRule>
  </conditionalFormatting>
  <conditionalFormatting sqref="E383:G383">
    <cfRule type="cellIs" dxfId="332" priority="331" operator="equal">
      <formula>0</formula>
    </cfRule>
  </conditionalFormatting>
  <conditionalFormatting sqref="A407:K407">
    <cfRule type="cellIs" dxfId="331" priority="328" operator="equal">
      <formula>0</formula>
    </cfRule>
  </conditionalFormatting>
  <conditionalFormatting sqref="I383 K383">
    <cfRule type="cellIs" dxfId="330" priority="333" operator="equal">
      <formula>0</formula>
    </cfRule>
  </conditionalFormatting>
  <conditionalFormatting sqref="C383:D383">
    <cfRule type="cellIs" dxfId="329" priority="332" operator="equal">
      <formula>0</formula>
    </cfRule>
  </conditionalFormatting>
  <conditionalFormatting sqref="H383">
    <cfRule type="cellIs" dxfId="328" priority="330" operator="equal">
      <formula>0</formula>
    </cfRule>
  </conditionalFormatting>
  <conditionalFormatting sqref="A383:B383">
    <cfRule type="cellIs" dxfId="327" priority="329" operator="equal">
      <formula>0</formula>
    </cfRule>
  </conditionalFormatting>
  <conditionalFormatting sqref="A408:B408">
    <cfRule type="cellIs" dxfId="326" priority="322" operator="equal">
      <formula>0</formula>
    </cfRule>
  </conditionalFormatting>
  <conditionalFormatting sqref="A409:I409 K409">
    <cfRule type="cellIs" dxfId="325" priority="327" operator="equal">
      <formula>0</formula>
    </cfRule>
  </conditionalFormatting>
  <conditionalFormatting sqref="E408:G408">
    <cfRule type="cellIs" dxfId="324" priority="324" operator="equal">
      <formula>0</formula>
    </cfRule>
  </conditionalFormatting>
  <conditionalFormatting sqref="I408 K408">
    <cfRule type="cellIs" dxfId="323" priority="326" operator="equal">
      <formula>0</formula>
    </cfRule>
  </conditionalFormatting>
  <conditionalFormatting sqref="C408:D408">
    <cfRule type="cellIs" dxfId="322" priority="325" operator="equal">
      <formula>0</formula>
    </cfRule>
  </conditionalFormatting>
  <conditionalFormatting sqref="H408">
    <cfRule type="cellIs" dxfId="321" priority="323" operator="equal">
      <formula>0</formula>
    </cfRule>
  </conditionalFormatting>
  <conditionalFormatting sqref="A414:I415">
    <cfRule type="cellIs" dxfId="320" priority="321" operator="equal">
      <formula>0</formula>
    </cfRule>
  </conditionalFormatting>
  <conditionalFormatting sqref="A444:I445 C430:I430 K430 K444:K445">
    <cfRule type="cellIs" dxfId="319" priority="320" operator="equal">
      <formula>0</formula>
    </cfRule>
  </conditionalFormatting>
  <conditionalFormatting sqref="A450:A452">
    <cfRule type="cellIs" dxfId="318" priority="316" operator="equal">
      <formula>0</formula>
    </cfRule>
  </conditionalFormatting>
  <conditionalFormatting sqref="A430">
    <cfRule type="cellIs" dxfId="317" priority="319" operator="equal">
      <formula>0</formula>
    </cfRule>
  </conditionalFormatting>
  <conditionalFormatting sqref="B430">
    <cfRule type="cellIs" dxfId="316" priority="318" operator="equal">
      <formula>0</formula>
    </cfRule>
  </conditionalFormatting>
  <conditionalFormatting sqref="A503:I503 K503">
    <cfRule type="cellIs" dxfId="315" priority="314" operator="equal">
      <formula>0</formula>
    </cfRule>
  </conditionalFormatting>
  <conditionalFormatting sqref="A453:I453 C450:I452 K450:K453">
    <cfRule type="cellIs" dxfId="314" priority="317" operator="equal">
      <formula>0</formula>
    </cfRule>
  </conditionalFormatting>
  <conditionalFormatting sqref="B450:B452">
    <cfRule type="cellIs" dxfId="313" priority="315" operator="equal">
      <formula>0</formula>
    </cfRule>
  </conditionalFormatting>
  <conditionalFormatting sqref="A502:I502 C491:I491 K491 K502">
    <cfRule type="cellIs" dxfId="312" priority="313" operator="equal">
      <formula>0</formula>
    </cfRule>
  </conditionalFormatting>
  <conditionalFormatting sqref="B491">
    <cfRule type="cellIs" dxfId="311" priority="311" operator="equal">
      <formula>0</formula>
    </cfRule>
  </conditionalFormatting>
  <conditionalFormatting sqref="A491">
    <cfRule type="cellIs" dxfId="310" priority="312" operator="equal">
      <formula>0</formula>
    </cfRule>
  </conditionalFormatting>
  <conditionalFormatting sqref="C630:I630 K630:K631 A631:I631">
    <cfRule type="cellIs" dxfId="309" priority="309" operator="equal">
      <formula>0</formula>
    </cfRule>
  </conditionalFormatting>
  <conditionalFormatting sqref="A598:I598 K598">
    <cfRule type="cellIs" dxfId="308" priority="310" operator="equal">
      <formula>0</formula>
    </cfRule>
  </conditionalFormatting>
  <conditionalFormatting sqref="B630">
    <cfRule type="cellIs" dxfId="307" priority="307" operator="equal">
      <formula>0</formula>
    </cfRule>
  </conditionalFormatting>
  <conditionalFormatting sqref="A630">
    <cfRule type="cellIs" dxfId="306" priority="308" operator="equal">
      <formula>0</formula>
    </cfRule>
  </conditionalFormatting>
  <conditionalFormatting sqref="A661:I661 K661">
    <cfRule type="cellIs" dxfId="305" priority="306" operator="equal">
      <formula>0</formula>
    </cfRule>
  </conditionalFormatting>
  <conditionalFormatting sqref="A807:D809 A734:I734 I807:I809 A810:I810 K734 K736 A736:I736 A748:I748 K748 K755 A755:I755 K750 A750:I750 A759:I760 K759:K760 A757:I757 K757 A799:I806">
    <cfRule type="cellIs" dxfId="304" priority="305" operator="equal">
      <formula>0</formula>
    </cfRule>
  </conditionalFormatting>
  <conditionalFormatting sqref="H800:H806">
    <cfRule type="cellIs" dxfId="303" priority="304" operator="equal">
      <formula>0</formula>
    </cfRule>
  </conditionalFormatting>
  <conditionalFormatting sqref="H810">
    <cfRule type="cellIs" dxfId="302" priority="303" operator="equal">
      <formula>0</formula>
    </cfRule>
  </conditionalFormatting>
  <conditionalFormatting sqref="H807:H809">
    <cfRule type="cellIs" dxfId="301" priority="301" operator="equal">
      <formula>0</formula>
    </cfRule>
  </conditionalFormatting>
  <conditionalFormatting sqref="E807:G809">
    <cfRule type="cellIs" dxfId="300" priority="302" operator="equal">
      <formula>0</formula>
    </cfRule>
  </conditionalFormatting>
  <conditionalFormatting sqref="J799:J806">
    <cfRule type="cellIs" dxfId="299" priority="300" operator="equal">
      <formula>0</formula>
    </cfRule>
  </conditionalFormatting>
  <conditionalFormatting sqref="I33:I35 C36:I36 D33 C35 C34:G34 G33 E35:F35 K33:K36">
    <cfRule type="cellIs" dxfId="298" priority="299" operator="equal">
      <formula>0</formula>
    </cfRule>
  </conditionalFormatting>
  <conditionalFormatting sqref="B33:B35">
    <cfRule type="cellIs" dxfId="297" priority="297" operator="equal">
      <formula>0</formula>
    </cfRule>
  </conditionalFormatting>
  <conditionalFormatting sqref="A33:A35 D35">
    <cfRule type="cellIs" dxfId="296" priority="298" operator="equal">
      <formula>0</formula>
    </cfRule>
  </conditionalFormatting>
  <conditionalFormatting sqref="A36">
    <cfRule type="cellIs" dxfId="295" priority="296" operator="equal">
      <formula>0</formula>
    </cfRule>
  </conditionalFormatting>
  <conditionalFormatting sqref="B36">
    <cfRule type="cellIs" dxfId="294" priority="295" operator="equal">
      <formula>0</formula>
    </cfRule>
  </conditionalFormatting>
  <conditionalFormatting sqref="G35">
    <cfRule type="cellIs" dxfId="293" priority="294" operator="equal">
      <formula>0</formula>
    </cfRule>
  </conditionalFormatting>
  <conditionalFormatting sqref="H33:H35">
    <cfRule type="cellIs" dxfId="292" priority="293" operator="equal">
      <formula>0</formula>
    </cfRule>
  </conditionalFormatting>
  <conditionalFormatting sqref="C49:I50">
    <cfRule type="cellIs" dxfId="291" priority="292" operator="equal">
      <formula>0</formula>
    </cfRule>
  </conditionalFormatting>
  <conditionalFormatting sqref="B49:B50">
    <cfRule type="cellIs" dxfId="290" priority="290" operator="equal">
      <formula>0</formula>
    </cfRule>
  </conditionalFormatting>
  <conditionalFormatting sqref="A49:A50">
    <cfRule type="cellIs" dxfId="289" priority="291" operator="equal">
      <formula>0</formula>
    </cfRule>
  </conditionalFormatting>
  <conditionalFormatting sqref="A117:D117 A122:D122 I117 I122 A111:I116 A118:I121 K111:K122">
    <cfRule type="cellIs" dxfId="288" priority="289" operator="equal">
      <formula>0</formula>
    </cfRule>
  </conditionalFormatting>
  <conditionalFormatting sqref="E122:G122 E117:G117">
    <cfRule type="cellIs" dxfId="287" priority="288" operator="equal">
      <formula>0</formula>
    </cfRule>
  </conditionalFormatting>
  <conditionalFormatting sqref="H122 H117">
    <cfRule type="cellIs" dxfId="286" priority="287" operator="equal">
      <formula>0</formula>
    </cfRule>
  </conditionalFormatting>
  <conditionalFormatting sqref="E109:G109">
    <cfRule type="cellIs" dxfId="285" priority="283" operator="equal">
      <formula>0</formula>
    </cfRule>
  </conditionalFormatting>
  <conditionalFormatting sqref="A110:I110 K110">
    <cfRule type="cellIs" dxfId="284" priority="286" operator="equal">
      <formula>0</formula>
    </cfRule>
  </conditionalFormatting>
  <conditionalFormatting sqref="I109 K109">
    <cfRule type="cellIs" dxfId="283" priority="285" operator="equal">
      <formula>0</formula>
    </cfRule>
  </conditionalFormatting>
  <conditionalFormatting sqref="C109:D109">
    <cfRule type="cellIs" dxfId="282" priority="284" operator="equal">
      <formula>0</formula>
    </cfRule>
  </conditionalFormatting>
  <conditionalFormatting sqref="H109">
    <cfRule type="cellIs" dxfId="281" priority="282" operator="equal">
      <formula>0</formula>
    </cfRule>
  </conditionalFormatting>
  <conditionalFormatting sqref="A109:B109">
    <cfRule type="cellIs" dxfId="280" priority="281" operator="equal">
      <formula>0</formula>
    </cfRule>
  </conditionalFormatting>
  <conditionalFormatting sqref="A133:I133 K133">
    <cfRule type="cellIs" dxfId="279" priority="280" operator="equal">
      <formula>0</formula>
    </cfRule>
  </conditionalFormatting>
  <conditionalFormatting sqref="A151:I152 K151:K152">
    <cfRule type="cellIs" dxfId="278" priority="279" operator="equal">
      <formula>0</formula>
    </cfRule>
  </conditionalFormatting>
  <conditionalFormatting sqref="I150 K150">
    <cfRule type="cellIs" dxfId="277" priority="278" operator="equal">
      <formula>0</formula>
    </cfRule>
  </conditionalFormatting>
  <conditionalFormatting sqref="C150:D150">
    <cfRule type="cellIs" dxfId="276" priority="277" operator="equal">
      <formula>0</formula>
    </cfRule>
  </conditionalFormatting>
  <conditionalFormatting sqref="E150:G150">
    <cfRule type="cellIs" dxfId="275" priority="276" operator="equal">
      <formula>0</formula>
    </cfRule>
  </conditionalFormatting>
  <conditionalFormatting sqref="H150">
    <cfRule type="cellIs" dxfId="274" priority="275" operator="equal">
      <formula>0</formula>
    </cfRule>
  </conditionalFormatting>
  <conditionalFormatting sqref="A150:B150">
    <cfRule type="cellIs" dxfId="273" priority="274" operator="equal">
      <formula>0</formula>
    </cfRule>
  </conditionalFormatting>
  <conditionalFormatting sqref="K277:K283 A277:I283">
    <cfRule type="cellIs" dxfId="272" priority="273" operator="equal">
      <formula>0</formula>
    </cfRule>
  </conditionalFormatting>
  <conditionalFormatting sqref="A276:I276 K276">
    <cfRule type="cellIs" dxfId="271" priority="272" operator="equal">
      <formula>0</formula>
    </cfRule>
  </conditionalFormatting>
  <conditionalFormatting sqref="E275:G275">
    <cfRule type="cellIs" dxfId="270" priority="269" operator="equal">
      <formula>0</formula>
    </cfRule>
  </conditionalFormatting>
  <conditionalFormatting sqref="I275 K275">
    <cfRule type="cellIs" dxfId="269" priority="271" operator="equal">
      <formula>0</formula>
    </cfRule>
  </conditionalFormatting>
  <conditionalFormatting sqref="C275:D275">
    <cfRule type="cellIs" dxfId="268" priority="270" operator="equal">
      <formula>0</formula>
    </cfRule>
  </conditionalFormatting>
  <conditionalFormatting sqref="H275">
    <cfRule type="cellIs" dxfId="267" priority="268" operator="equal">
      <formula>0</formula>
    </cfRule>
  </conditionalFormatting>
  <conditionalFormatting sqref="A275:B275">
    <cfRule type="cellIs" dxfId="266" priority="267" operator="equal">
      <formula>0</formula>
    </cfRule>
  </conditionalFormatting>
  <conditionalFormatting sqref="A302:I302 K302">
    <cfRule type="cellIs" dxfId="265" priority="266" operator="equal">
      <formula>0</formula>
    </cfRule>
  </conditionalFormatting>
  <conditionalFormatting sqref="E300:G300">
    <cfRule type="cellIs" dxfId="264" priority="262" operator="equal">
      <formula>0</formula>
    </cfRule>
  </conditionalFormatting>
  <conditionalFormatting sqref="A301:I301 K301">
    <cfRule type="cellIs" dxfId="263" priority="265" operator="equal">
      <formula>0</formula>
    </cfRule>
  </conditionalFormatting>
  <conditionalFormatting sqref="I300 K300">
    <cfRule type="cellIs" dxfId="262" priority="264" operator="equal">
      <formula>0</formula>
    </cfRule>
  </conditionalFormatting>
  <conditionalFormatting sqref="C300:D300">
    <cfRule type="cellIs" dxfId="261" priority="263" operator="equal">
      <formula>0</formula>
    </cfRule>
  </conditionalFormatting>
  <conditionalFormatting sqref="H300">
    <cfRule type="cellIs" dxfId="260" priority="261" operator="equal">
      <formula>0</formula>
    </cfRule>
  </conditionalFormatting>
  <conditionalFormatting sqref="A300:B300">
    <cfRule type="cellIs" dxfId="259" priority="260" operator="equal">
      <formula>0</formula>
    </cfRule>
  </conditionalFormatting>
  <conditionalFormatting sqref="C317:I317">
    <cfRule type="cellIs" dxfId="258" priority="259" operator="equal">
      <formula>0</formula>
    </cfRule>
  </conditionalFormatting>
  <conditionalFormatting sqref="A317">
    <cfRule type="cellIs" dxfId="257" priority="258" operator="equal">
      <formula>0</formula>
    </cfRule>
  </conditionalFormatting>
  <conditionalFormatting sqref="B317">
    <cfRule type="cellIs" dxfId="256" priority="257" operator="equal">
      <formula>0</formula>
    </cfRule>
  </conditionalFormatting>
  <conditionalFormatting sqref="A313:K313">
    <cfRule type="cellIs" dxfId="255" priority="256" operator="equal">
      <formula>0</formula>
    </cfRule>
  </conditionalFormatting>
  <conditionalFormatting sqref="A314:B314">
    <cfRule type="cellIs" dxfId="254" priority="250" operator="equal">
      <formula>0</formula>
    </cfRule>
  </conditionalFormatting>
  <conditionalFormatting sqref="A315:I316 K315:K316">
    <cfRule type="cellIs" dxfId="253" priority="255" operator="equal">
      <formula>0</formula>
    </cfRule>
  </conditionalFormatting>
  <conditionalFormatting sqref="E314:G314">
    <cfRule type="cellIs" dxfId="252" priority="252" operator="equal">
      <formula>0</formula>
    </cfRule>
  </conditionalFormatting>
  <conditionalFormatting sqref="I314 K314">
    <cfRule type="cellIs" dxfId="251" priority="254" operator="equal">
      <formula>0</formula>
    </cfRule>
  </conditionalFormatting>
  <conditionalFormatting sqref="C314:D314">
    <cfRule type="cellIs" dxfId="250" priority="253" operator="equal">
      <formula>0</formula>
    </cfRule>
  </conditionalFormatting>
  <conditionalFormatting sqref="H314">
    <cfRule type="cellIs" dxfId="249" priority="251" operator="equal">
      <formula>0</formula>
    </cfRule>
  </conditionalFormatting>
  <conditionalFormatting sqref="A671:I671 K671 K692 A692:I692">
    <cfRule type="cellIs" dxfId="248" priority="249" operator="equal">
      <formula>0</formula>
    </cfRule>
  </conditionalFormatting>
  <conditionalFormatting sqref="K721:K724 I721:I724 I729 K729 I726 K726">
    <cfRule type="cellIs" dxfId="247" priority="247" operator="equal">
      <formula>0</formula>
    </cfRule>
  </conditionalFormatting>
  <conditionalFormatting sqref="C721:D724 A721:A724 A729 C729:D729 A726 C726:D726">
    <cfRule type="cellIs" dxfId="246" priority="246" operator="equal">
      <formula>0</formula>
    </cfRule>
  </conditionalFormatting>
  <conditionalFormatting sqref="B721:B724 B729 B726">
    <cfRule type="cellIs" dxfId="245" priority="245" operator="equal">
      <formula>0</formula>
    </cfRule>
  </conditionalFormatting>
  <conditionalFormatting sqref="H721:H724 H729 H726">
    <cfRule type="cellIs" dxfId="244" priority="243" operator="equal">
      <formula>0</formula>
    </cfRule>
  </conditionalFormatting>
  <conditionalFormatting sqref="E721:G724 E729:G729 E726:G726">
    <cfRule type="cellIs" dxfId="243" priority="244" operator="equal">
      <formula>0</formula>
    </cfRule>
  </conditionalFormatting>
  <conditionalFormatting sqref="A719:I720 K719:K720">
    <cfRule type="cellIs" dxfId="242" priority="242" operator="equal">
      <formula>0</formula>
    </cfRule>
  </conditionalFormatting>
  <conditionalFormatting sqref="J692">
    <cfRule type="cellIs" dxfId="241" priority="248" operator="equal">
      <formula>0</formula>
    </cfRule>
  </conditionalFormatting>
  <conditionalFormatting sqref="J720">
    <cfRule type="cellIs" dxfId="240" priority="241" operator="equal">
      <formula>0</formula>
    </cfRule>
  </conditionalFormatting>
  <conditionalFormatting sqref="A62:I62 K62">
    <cfRule type="cellIs" dxfId="239" priority="228" operator="equal">
      <formula>0</formula>
    </cfRule>
  </conditionalFormatting>
  <conditionalFormatting sqref="H22:H26 H28">
    <cfRule type="cellIs" dxfId="238" priority="237" operator="equal">
      <formula>0</formula>
    </cfRule>
  </conditionalFormatting>
  <conditionalFormatting sqref="K27 A27:I27">
    <cfRule type="cellIs" dxfId="237" priority="236" operator="equal">
      <formula>0</formula>
    </cfRule>
  </conditionalFormatting>
  <conditionalFormatting sqref="K29 A29:I29">
    <cfRule type="cellIs" dxfId="236" priority="235" operator="equal">
      <formula>0</formula>
    </cfRule>
  </conditionalFormatting>
  <conditionalFormatting sqref="J18">
    <cfRule type="cellIs" dxfId="235" priority="233" operator="equal">
      <formula>0</formula>
    </cfRule>
  </conditionalFormatting>
  <conditionalFormatting sqref="A18:I18 K18">
    <cfRule type="cellIs" dxfId="234" priority="234" operator="equal">
      <formula>0</formula>
    </cfRule>
  </conditionalFormatting>
  <conditionalFormatting sqref="K19 A19:I19">
    <cfRule type="cellIs" dxfId="233" priority="232" operator="equal">
      <formula>0</formula>
    </cfRule>
  </conditionalFormatting>
  <conditionalFormatting sqref="A51:I51 K51">
    <cfRule type="cellIs" dxfId="232" priority="230" operator="equal">
      <formula>0</formula>
    </cfRule>
  </conditionalFormatting>
  <conditionalFormatting sqref="E178:G178">
    <cfRule type="cellIs" dxfId="231" priority="216" operator="equal">
      <formula>0</formula>
    </cfRule>
  </conditionalFormatting>
  <conditionalFormatting sqref="A178:D178 A177:I177 I178 A179:I180">
    <cfRule type="cellIs" dxfId="230" priority="217" operator="equal">
      <formula>0</formula>
    </cfRule>
  </conditionalFormatting>
  <conditionalFormatting sqref="H178">
    <cfRule type="cellIs" dxfId="229" priority="215" operator="equal">
      <formula>0</formula>
    </cfRule>
  </conditionalFormatting>
  <conditionalFormatting sqref="A16:K16">
    <cfRule type="cellIs" dxfId="228" priority="240" operator="equal">
      <formula>0</formula>
    </cfRule>
  </conditionalFormatting>
  <conditionalFormatting sqref="C22:D26 C20:I21 I22:I26 K20:K26 A20:B24 K28 I28 A28:D28 A26:B26 A25">
    <cfRule type="cellIs" dxfId="227" priority="239" operator="equal">
      <formula>0</formula>
    </cfRule>
  </conditionalFormatting>
  <conditionalFormatting sqref="E22:G26 E28:G28">
    <cfRule type="cellIs" dxfId="226" priority="238" operator="equal">
      <formula>0</formula>
    </cfRule>
  </conditionalFormatting>
  <conditionalFormatting sqref="E173:G173">
    <cfRule type="cellIs" dxfId="225" priority="220" operator="equal">
      <formula>0</formula>
    </cfRule>
  </conditionalFormatting>
  <conditionalFormatting sqref="H173">
    <cfRule type="cellIs" dxfId="224" priority="219" operator="equal">
      <formula>0</formula>
    </cfRule>
  </conditionalFormatting>
  <conditionalFormatting sqref="K177:K180">
    <cfRule type="cellIs" dxfId="223" priority="218" operator="equal">
      <formula>0</formula>
    </cfRule>
  </conditionalFormatting>
  <conditionalFormatting sqref="B25">
    <cfRule type="cellIs" dxfId="222" priority="231" operator="equal">
      <formula>0</formula>
    </cfRule>
  </conditionalFormatting>
  <conditionalFormatting sqref="A159:I159 K159">
    <cfRule type="cellIs" dxfId="221" priority="214" operator="equal">
      <formula>0</formula>
    </cfRule>
  </conditionalFormatting>
  <conditionalFormatting sqref="A53:I53 K53">
    <cfRule type="cellIs" dxfId="220" priority="229" operator="equal">
      <formula>0</formula>
    </cfRule>
  </conditionalFormatting>
  <conditionalFormatting sqref="A58:B59 K58:K59 G58:I59">
    <cfRule type="cellIs" dxfId="219" priority="227" operator="equal">
      <formula>0</formula>
    </cfRule>
  </conditionalFormatting>
  <conditionalFormatting sqref="H58:H59">
    <cfRule type="cellIs" dxfId="218" priority="226" operator="equal">
      <formula>0</formula>
    </cfRule>
  </conditionalFormatting>
  <conditionalFormatting sqref="C58:F59">
    <cfRule type="cellIs" dxfId="217" priority="225" operator="equal">
      <formula>0</formula>
    </cfRule>
  </conditionalFormatting>
  <conditionalFormatting sqref="A63:I63 K63">
    <cfRule type="cellIs" dxfId="216" priority="224" operator="equal">
      <formula>0</formula>
    </cfRule>
  </conditionalFormatting>
  <conditionalFormatting sqref="A64:I64 K64">
    <cfRule type="cellIs" dxfId="215" priority="223" operator="equal">
      <formula>0</formula>
    </cfRule>
  </conditionalFormatting>
  <conditionalFormatting sqref="K79 A79:I79">
    <cfRule type="cellIs" dxfId="214" priority="222" operator="equal">
      <formula>0</formula>
    </cfRule>
  </conditionalFormatting>
  <conditionalFormatting sqref="A173:D173 A171:I172 I173 A174:I176">
    <cfRule type="cellIs" dxfId="213" priority="221" operator="equal">
      <formula>0</formula>
    </cfRule>
  </conditionalFormatting>
  <conditionalFormatting sqref="A223:I224 K223:K224">
    <cfRule type="cellIs" dxfId="212" priority="205" operator="equal">
      <formula>0</formula>
    </cfRule>
  </conditionalFormatting>
  <conditionalFormatting sqref="K298:K299 A298:I299">
    <cfRule type="cellIs" dxfId="211" priority="204" operator="equal">
      <formula>0</formula>
    </cfRule>
  </conditionalFormatting>
  <conditionalFormatting sqref="A342:I345 A358:I359 A362:I365 K362:K365 A348:I348 A346:D347 G346:I347">
    <cfRule type="cellIs" dxfId="210" priority="203" operator="equal">
      <formula>0</formula>
    </cfRule>
  </conditionalFormatting>
  <conditionalFormatting sqref="A160:I160 K160">
    <cfRule type="cellIs" dxfId="209" priority="213" operator="equal">
      <formula>0</formula>
    </cfRule>
  </conditionalFormatting>
  <conditionalFormatting sqref="A168:I169 K168:K169">
    <cfRule type="cellIs" dxfId="208" priority="212" operator="equal">
      <formula>0</formula>
    </cfRule>
  </conditionalFormatting>
  <conditionalFormatting sqref="A192:I192 K192">
    <cfRule type="cellIs" dxfId="207" priority="211" operator="equal">
      <formula>0</formula>
    </cfRule>
  </conditionalFormatting>
  <conditionalFormatting sqref="A165:I167 K165:K167">
    <cfRule type="cellIs" dxfId="206" priority="210" operator="equal">
      <formula>0</formula>
    </cfRule>
  </conditionalFormatting>
  <conditionalFormatting sqref="A181:I182 K181:K182">
    <cfRule type="cellIs" dxfId="205" priority="209" operator="equal">
      <formula>0</formula>
    </cfRule>
  </conditionalFormatting>
  <conditionalFormatting sqref="A214:I214 K214">
    <cfRule type="cellIs" dxfId="204" priority="208" operator="equal">
      <formula>0</formula>
    </cfRule>
  </conditionalFormatting>
  <conditionalFormatting sqref="A215:I222 K215:K222">
    <cfRule type="cellIs" dxfId="203" priority="207" operator="equal">
      <formula>0</formula>
    </cfRule>
  </conditionalFormatting>
  <conditionalFormatting sqref="K233 A233:I233">
    <cfRule type="cellIs" dxfId="202" priority="206" operator="equal">
      <formula>0</formula>
    </cfRule>
  </conditionalFormatting>
  <conditionalFormatting sqref="C341:I341">
    <cfRule type="cellIs" dxfId="201" priority="202" operator="equal">
      <formula>0</formula>
    </cfRule>
  </conditionalFormatting>
  <conditionalFormatting sqref="A341">
    <cfRule type="cellIs" dxfId="200" priority="201" operator="equal">
      <formula>0</formula>
    </cfRule>
  </conditionalFormatting>
  <conditionalFormatting sqref="B341">
    <cfRule type="cellIs" dxfId="199" priority="200" operator="equal">
      <formula>0</formula>
    </cfRule>
  </conditionalFormatting>
  <conditionalFormatting sqref="A340:I340 K340">
    <cfRule type="cellIs" dxfId="198" priority="199" operator="equal">
      <formula>0</formula>
    </cfRule>
  </conditionalFormatting>
  <conditionalFormatting sqref="A368:I373">
    <cfRule type="cellIs" dxfId="197" priority="198" operator="equal">
      <formula>0</formula>
    </cfRule>
  </conditionalFormatting>
  <conditionalFormatting sqref="C367:I367">
    <cfRule type="cellIs" dxfId="196" priority="197" operator="equal">
      <formula>0</formula>
    </cfRule>
  </conditionalFormatting>
  <conditionalFormatting sqref="A367">
    <cfRule type="cellIs" dxfId="195" priority="196" operator="equal">
      <formula>0</formula>
    </cfRule>
  </conditionalFormatting>
  <conditionalFormatting sqref="B367">
    <cfRule type="cellIs" dxfId="194" priority="195" operator="equal">
      <formula>0</formula>
    </cfRule>
  </conditionalFormatting>
  <conditionalFormatting sqref="A366:I366 K366">
    <cfRule type="cellIs" dxfId="193" priority="194" operator="equal">
      <formula>0</formula>
    </cfRule>
  </conditionalFormatting>
  <conditionalFormatting sqref="K393:K394">
    <cfRule type="cellIs" dxfId="192" priority="193" operator="equal">
      <formula>0</formula>
    </cfRule>
  </conditionalFormatting>
  <conditionalFormatting sqref="A393:I394">
    <cfRule type="cellIs" dxfId="191" priority="192" operator="equal">
      <formula>0</formula>
    </cfRule>
  </conditionalFormatting>
  <conditionalFormatting sqref="K397:K398">
    <cfRule type="cellIs" dxfId="190" priority="191" operator="equal">
      <formula>0</formula>
    </cfRule>
  </conditionalFormatting>
  <conditionalFormatting sqref="A397:I398">
    <cfRule type="cellIs" dxfId="189" priority="190" operator="equal">
      <formula>0</formula>
    </cfRule>
  </conditionalFormatting>
  <conditionalFormatting sqref="K401 A401:I401">
    <cfRule type="cellIs" dxfId="188" priority="189" operator="equal">
      <formula>0</formula>
    </cfRule>
  </conditionalFormatting>
  <conditionalFormatting sqref="K402 A402:I402">
    <cfRule type="cellIs" dxfId="187" priority="188" operator="equal">
      <formula>0</formula>
    </cfRule>
  </conditionalFormatting>
  <conditionalFormatting sqref="K404 A404:I404">
    <cfRule type="cellIs" dxfId="186" priority="187" operator="equal">
      <formula>0</formula>
    </cfRule>
  </conditionalFormatting>
  <conditionalFormatting sqref="K405 A405:I405">
    <cfRule type="cellIs" dxfId="185" priority="186" operator="equal">
      <formula>0</formula>
    </cfRule>
  </conditionalFormatting>
  <conditionalFormatting sqref="A434:I436 K434:K436">
    <cfRule type="cellIs" dxfId="184" priority="185" operator="equal">
      <formula>0</formula>
    </cfRule>
  </conditionalFormatting>
  <conditionalFormatting sqref="A432:I433 K432:K433">
    <cfRule type="cellIs" dxfId="183" priority="184" operator="equal">
      <formula>0</formula>
    </cfRule>
  </conditionalFormatting>
  <conditionalFormatting sqref="A431:I431 K431">
    <cfRule type="cellIs" dxfId="182" priority="183" operator="equal">
      <formula>0</formula>
    </cfRule>
  </conditionalFormatting>
  <conditionalFormatting sqref="A437:I437 K437">
    <cfRule type="cellIs" dxfId="181" priority="182" operator="equal">
      <formula>0</formula>
    </cfRule>
  </conditionalFormatting>
  <conditionalFormatting sqref="A481:I482 K481:K482">
    <cfRule type="cellIs" dxfId="180" priority="181" operator="equal">
      <formula>0</formula>
    </cfRule>
  </conditionalFormatting>
  <conditionalFormatting sqref="K466 A466:I466">
    <cfRule type="cellIs" dxfId="179" priority="180" operator="equal">
      <formula>0</formula>
    </cfRule>
  </conditionalFormatting>
  <conditionalFormatting sqref="K486:K490 A486:I490">
    <cfRule type="cellIs" dxfId="178" priority="179" operator="equal">
      <formula>0</formula>
    </cfRule>
  </conditionalFormatting>
  <conditionalFormatting sqref="K556 A556:I556">
    <cfRule type="cellIs" dxfId="177" priority="178" operator="equal">
      <formula>0</formula>
    </cfRule>
  </conditionalFormatting>
  <conditionalFormatting sqref="K546:K550 A546:I550">
    <cfRule type="cellIs" dxfId="176" priority="177" operator="equal">
      <formula>0</formula>
    </cfRule>
  </conditionalFormatting>
  <conditionalFormatting sqref="A545:I545 K545">
    <cfRule type="cellIs" dxfId="175" priority="176" operator="equal">
      <formula>0</formula>
    </cfRule>
  </conditionalFormatting>
  <conditionalFormatting sqref="K562:K566 A562:I566">
    <cfRule type="cellIs" dxfId="174" priority="175" operator="equal">
      <formula>0</formula>
    </cfRule>
  </conditionalFormatting>
  <conditionalFormatting sqref="A561:I561 K561">
    <cfRule type="cellIs" dxfId="173" priority="174" operator="equal">
      <formula>0</formula>
    </cfRule>
  </conditionalFormatting>
  <conditionalFormatting sqref="B727">
    <cfRule type="cellIs" dxfId="172" priority="171" operator="equal">
      <formula>0</formula>
    </cfRule>
  </conditionalFormatting>
  <conditionalFormatting sqref="E727:G727">
    <cfRule type="cellIs" dxfId="171" priority="170" operator="equal">
      <formula>0</formula>
    </cfRule>
  </conditionalFormatting>
  <conditionalFormatting sqref="H727">
    <cfRule type="cellIs" dxfId="170" priority="169" operator="equal">
      <formula>0</formula>
    </cfRule>
  </conditionalFormatting>
  <conditionalFormatting sqref="C728:D728 A728">
    <cfRule type="cellIs" dxfId="169" priority="167" operator="equal">
      <formula>0</formula>
    </cfRule>
  </conditionalFormatting>
  <conditionalFormatting sqref="K728 I728">
    <cfRule type="cellIs" dxfId="168" priority="168" operator="equal">
      <formula>0</formula>
    </cfRule>
  </conditionalFormatting>
  <conditionalFormatting sqref="B728">
    <cfRule type="cellIs" dxfId="167" priority="166" operator="equal">
      <formula>0</formula>
    </cfRule>
  </conditionalFormatting>
  <conditionalFormatting sqref="E728:G728">
    <cfRule type="cellIs" dxfId="166" priority="165" operator="equal">
      <formula>0</formula>
    </cfRule>
  </conditionalFormatting>
  <conditionalFormatting sqref="H728">
    <cfRule type="cellIs" dxfId="165" priority="164" operator="equal">
      <formula>0</formula>
    </cfRule>
  </conditionalFormatting>
  <conditionalFormatting sqref="K727 I727">
    <cfRule type="cellIs" dxfId="164" priority="173" operator="equal">
      <formula>0</formula>
    </cfRule>
  </conditionalFormatting>
  <conditionalFormatting sqref="I725 K725">
    <cfRule type="cellIs" dxfId="163" priority="163" operator="equal">
      <formula>0</formula>
    </cfRule>
  </conditionalFormatting>
  <conditionalFormatting sqref="C727:D727 A727">
    <cfRule type="cellIs" dxfId="162" priority="172" operator="equal">
      <formula>0</formula>
    </cfRule>
  </conditionalFormatting>
  <conditionalFormatting sqref="A725 C725:D725">
    <cfRule type="cellIs" dxfId="161" priority="162" operator="equal">
      <formula>0</formula>
    </cfRule>
  </conditionalFormatting>
  <conditionalFormatting sqref="B725">
    <cfRule type="cellIs" dxfId="160" priority="161" operator="equal">
      <formula>0</formula>
    </cfRule>
  </conditionalFormatting>
  <conditionalFormatting sqref="H725">
    <cfRule type="cellIs" dxfId="159" priority="159" operator="equal">
      <formula>0</formula>
    </cfRule>
  </conditionalFormatting>
  <conditionalFormatting sqref="E725:G725">
    <cfRule type="cellIs" dxfId="158" priority="160" operator="equal">
      <formula>0</formula>
    </cfRule>
  </conditionalFormatting>
  <conditionalFormatting sqref="I449 K449">
    <cfRule type="cellIs" dxfId="157" priority="158" operator="equal">
      <formula>0</formula>
    </cfRule>
  </conditionalFormatting>
  <conditionalFormatting sqref="A449 C449:D449">
    <cfRule type="cellIs" dxfId="156" priority="157" operator="equal">
      <formula>0</formula>
    </cfRule>
  </conditionalFormatting>
  <conditionalFormatting sqref="B449">
    <cfRule type="cellIs" dxfId="155" priority="156" operator="equal">
      <formula>0</formula>
    </cfRule>
  </conditionalFormatting>
  <conditionalFormatting sqref="H449">
    <cfRule type="cellIs" dxfId="154" priority="154" operator="equal">
      <formula>0</formula>
    </cfRule>
  </conditionalFormatting>
  <conditionalFormatting sqref="E449:G449">
    <cfRule type="cellIs" dxfId="153" priority="155" operator="equal">
      <formula>0</formula>
    </cfRule>
  </conditionalFormatting>
  <conditionalFormatting sqref="I448 K448">
    <cfRule type="cellIs" dxfId="152" priority="153" operator="equal">
      <formula>0</formula>
    </cfRule>
  </conditionalFormatting>
  <conditionalFormatting sqref="A448 C448:D448">
    <cfRule type="cellIs" dxfId="151" priority="152" operator="equal">
      <formula>0</formula>
    </cfRule>
  </conditionalFormatting>
  <conditionalFormatting sqref="B448">
    <cfRule type="cellIs" dxfId="150" priority="151" operator="equal">
      <formula>0</formula>
    </cfRule>
  </conditionalFormatting>
  <conditionalFormatting sqref="H448">
    <cfRule type="cellIs" dxfId="149" priority="149" operator="equal">
      <formula>0</formula>
    </cfRule>
  </conditionalFormatting>
  <conditionalFormatting sqref="E448:G448">
    <cfRule type="cellIs" dxfId="148" priority="150" operator="equal">
      <formula>0</formula>
    </cfRule>
  </conditionalFormatting>
  <conditionalFormatting sqref="A735:I735 K735">
    <cfRule type="cellIs" dxfId="147" priority="148" operator="equal">
      <formula>0</formula>
    </cfRule>
  </conditionalFormatting>
  <conditionalFormatting sqref="J735">
    <cfRule type="cellIs" dxfId="146" priority="147" operator="equal">
      <formula>0</formula>
    </cfRule>
  </conditionalFormatting>
  <conditionalFormatting sqref="K739 A739:I739">
    <cfRule type="cellIs" dxfId="145" priority="146" operator="equal">
      <formula>0</formula>
    </cfRule>
  </conditionalFormatting>
  <conditionalFormatting sqref="A737:I738 K737:K738">
    <cfRule type="cellIs" dxfId="144" priority="145" operator="equal">
      <formula>0</formula>
    </cfRule>
  </conditionalFormatting>
  <conditionalFormatting sqref="A743:I743">
    <cfRule type="cellIs" dxfId="143" priority="144" operator="equal">
      <formula>0</formula>
    </cfRule>
  </conditionalFormatting>
  <conditionalFormatting sqref="I740 K740">
    <cfRule type="cellIs" dxfId="142" priority="143" operator="equal">
      <formula>0</formula>
    </cfRule>
  </conditionalFormatting>
  <conditionalFormatting sqref="A740 C740:D740">
    <cfRule type="cellIs" dxfId="141" priority="142" operator="equal">
      <formula>0</formula>
    </cfRule>
  </conditionalFormatting>
  <conditionalFormatting sqref="B740">
    <cfRule type="cellIs" dxfId="140" priority="141" operator="equal">
      <formula>0</formula>
    </cfRule>
  </conditionalFormatting>
  <conditionalFormatting sqref="H740">
    <cfRule type="cellIs" dxfId="139" priority="139" operator="equal">
      <formula>0</formula>
    </cfRule>
  </conditionalFormatting>
  <conditionalFormatting sqref="E740:G740">
    <cfRule type="cellIs" dxfId="138" priority="140" operator="equal">
      <formula>0</formula>
    </cfRule>
  </conditionalFormatting>
  <conditionalFormatting sqref="K751:K753 I751:I753">
    <cfRule type="cellIs" dxfId="137" priority="138" operator="equal">
      <formula>0</formula>
    </cfRule>
  </conditionalFormatting>
  <conditionalFormatting sqref="C751:D753 A751:A753">
    <cfRule type="cellIs" dxfId="136" priority="137" operator="equal">
      <formula>0</formula>
    </cfRule>
  </conditionalFormatting>
  <conditionalFormatting sqref="B751:B753">
    <cfRule type="cellIs" dxfId="135" priority="136" operator="equal">
      <formula>0</formula>
    </cfRule>
  </conditionalFormatting>
  <conditionalFormatting sqref="H751:H753">
    <cfRule type="cellIs" dxfId="134" priority="134" operator="equal">
      <formula>0</formula>
    </cfRule>
  </conditionalFormatting>
  <conditionalFormatting sqref="E751:G753">
    <cfRule type="cellIs" dxfId="133" priority="135" operator="equal">
      <formula>0</formula>
    </cfRule>
  </conditionalFormatting>
  <conditionalFormatting sqref="I754 K754">
    <cfRule type="cellIs" dxfId="132" priority="133" operator="equal">
      <formula>0</formula>
    </cfRule>
  </conditionalFormatting>
  <conditionalFormatting sqref="A754 C754:D754">
    <cfRule type="cellIs" dxfId="131" priority="132" operator="equal">
      <formula>0</formula>
    </cfRule>
  </conditionalFormatting>
  <conditionalFormatting sqref="B754">
    <cfRule type="cellIs" dxfId="130" priority="131" operator="equal">
      <formula>0</formula>
    </cfRule>
  </conditionalFormatting>
  <conditionalFormatting sqref="H754">
    <cfRule type="cellIs" dxfId="129" priority="129" operator="equal">
      <formula>0</formula>
    </cfRule>
  </conditionalFormatting>
  <conditionalFormatting sqref="E754:G754">
    <cfRule type="cellIs" dxfId="128" priority="130" operator="equal">
      <formula>0</formula>
    </cfRule>
  </conditionalFormatting>
  <conditionalFormatting sqref="K749">
    <cfRule type="cellIs" dxfId="127" priority="128" operator="equal">
      <formula>0</formula>
    </cfRule>
  </conditionalFormatting>
  <conditionalFormatting sqref="A749:I749">
    <cfRule type="cellIs" dxfId="126" priority="127" operator="equal">
      <formula>0</formula>
    </cfRule>
  </conditionalFormatting>
  <conditionalFormatting sqref="A745:I745 K745">
    <cfRule type="cellIs" dxfId="125" priority="126" operator="equal">
      <formula>0</formula>
    </cfRule>
  </conditionalFormatting>
  <conditionalFormatting sqref="K758 A758:I758">
    <cfRule type="cellIs" dxfId="124" priority="125" operator="equal">
      <formula>0</formula>
    </cfRule>
  </conditionalFormatting>
  <conditionalFormatting sqref="K756">
    <cfRule type="cellIs" dxfId="123" priority="124" operator="equal">
      <formula>0</formula>
    </cfRule>
  </conditionalFormatting>
  <conditionalFormatting sqref="A756:I756">
    <cfRule type="cellIs" dxfId="122" priority="123" operator="equal">
      <formula>0</formula>
    </cfRule>
  </conditionalFormatting>
  <conditionalFormatting sqref="A770:I770 A772:I772 K774:K776 A774:I776">
    <cfRule type="cellIs" dxfId="121" priority="122" operator="equal">
      <formula>0</formula>
    </cfRule>
  </conditionalFormatting>
  <conditionalFormatting sqref="A761:I761 K761 K763 A763:I763 A778:I778 K778 K786 A786:I786 K780 A780:I780 A797:I798 K797:K798 A795:I795 K795">
    <cfRule type="cellIs" dxfId="120" priority="121" operator="equal">
      <formula>0</formula>
    </cfRule>
  </conditionalFormatting>
  <conditionalFormatting sqref="A762:I762 K762">
    <cfRule type="cellIs" dxfId="119" priority="120" operator="equal">
      <formula>0</formula>
    </cfRule>
  </conditionalFormatting>
  <conditionalFormatting sqref="J762">
    <cfRule type="cellIs" dxfId="118" priority="119" operator="equal">
      <formula>0</formula>
    </cfRule>
  </conditionalFormatting>
  <conditionalFormatting sqref="K766:K768 A766:I768">
    <cfRule type="cellIs" dxfId="117" priority="118" operator="equal">
      <formula>0</formula>
    </cfRule>
  </conditionalFormatting>
  <conditionalFormatting sqref="A764:I765 K764:K765">
    <cfRule type="cellIs" dxfId="116" priority="117" operator="equal">
      <formula>0</formula>
    </cfRule>
  </conditionalFormatting>
  <conditionalFormatting sqref="A771:I771">
    <cfRule type="cellIs" dxfId="115" priority="116" operator="equal">
      <formula>0</formula>
    </cfRule>
  </conditionalFormatting>
  <conditionalFormatting sqref="I769 K769">
    <cfRule type="cellIs" dxfId="114" priority="115" operator="equal">
      <formula>0</formula>
    </cfRule>
  </conditionalFormatting>
  <conditionalFormatting sqref="A769 C769:D769">
    <cfRule type="cellIs" dxfId="113" priority="114" operator="equal">
      <formula>0</formula>
    </cfRule>
  </conditionalFormatting>
  <conditionalFormatting sqref="B769">
    <cfRule type="cellIs" dxfId="112" priority="113" operator="equal">
      <formula>0</formula>
    </cfRule>
  </conditionalFormatting>
  <conditionalFormatting sqref="H769">
    <cfRule type="cellIs" dxfId="111" priority="111" operator="equal">
      <formula>0</formula>
    </cfRule>
  </conditionalFormatting>
  <conditionalFormatting sqref="E769:G769">
    <cfRule type="cellIs" dxfId="110" priority="112" operator="equal">
      <formula>0</formula>
    </cfRule>
  </conditionalFormatting>
  <conditionalFormatting sqref="K781:K783 I781:I783">
    <cfRule type="cellIs" dxfId="109" priority="110" operator="equal">
      <formula>0</formula>
    </cfRule>
  </conditionalFormatting>
  <conditionalFormatting sqref="C781:D783 A781:A783">
    <cfRule type="cellIs" dxfId="108" priority="109" operator="equal">
      <formula>0</formula>
    </cfRule>
  </conditionalFormatting>
  <conditionalFormatting sqref="B781:B783">
    <cfRule type="cellIs" dxfId="107" priority="108" operator="equal">
      <formula>0</formula>
    </cfRule>
  </conditionalFormatting>
  <conditionalFormatting sqref="H781:H783">
    <cfRule type="cellIs" dxfId="106" priority="106" operator="equal">
      <formula>0</formula>
    </cfRule>
  </conditionalFormatting>
  <conditionalFormatting sqref="E781:G783">
    <cfRule type="cellIs" dxfId="105" priority="107" operator="equal">
      <formula>0</formula>
    </cfRule>
  </conditionalFormatting>
  <conditionalFormatting sqref="I785 K785">
    <cfRule type="cellIs" dxfId="104" priority="105" operator="equal">
      <formula>0</formula>
    </cfRule>
  </conditionalFormatting>
  <conditionalFormatting sqref="A785 C785:D785">
    <cfRule type="cellIs" dxfId="103" priority="104" operator="equal">
      <formula>0</formula>
    </cfRule>
  </conditionalFormatting>
  <conditionalFormatting sqref="B785">
    <cfRule type="cellIs" dxfId="102" priority="103" operator="equal">
      <formula>0</formula>
    </cfRule>
  </conditionalFormatting>
  <conditionalFormatting sqref="H785">
    <cfRule type="cellIs" dxfId="101" priority="101" operator="equal">
      <formula>0</formula>
    </cfRule>
  </conditionalFormatting>
  <conditionalFormatting sqref="E785:G785">
    <cfRule type="cellIs" dxfId="100" priority="102" operator="equal">
      <formula>0</formula>
    </cfRule>
  </conditionalFormatting>
  <conditionalFormatting sqref="K779">
    <cfRule type="cellIs" dxfId="99" priority="100" operator="equal">
      <formula>0</formula>
    </cfRule>
  </conditionalFormatting>
  <conditionalFormatting sqref="A779:I779">
    <cfRule type="cellIs" dxfId="98" priority="99" operator="equal">
      <formula>0</formula>
    </cfRule>
  </conditionalFormatting>
  <conditionalFormatting sqref="A773:I773 K773">
    <cfRule type="cellIs" dxfId="97" priority="98" operator="equal">
      <formula>0</formula>
    </cfRule>
  </conditionalFormatting>
  <conditionalFormatting sqref="K796 A796:I796">
    <cfRule type="cellIs" dxfId="96" priority="97" operator="equal">
      <formula>0</formula>
    </cfRule>
  </conditionalFormatting>
  <conditionalFormatting sqref="K794">
    <cfRule type="cellIs" dxfId="95" priority="96" operator="equal">
      <formula>0</formula>
    </cfRule>
  </conditionalFormatting>
  <conditionalFormatting sqref="A794:I794">
    <cfRule type="cellIs" dxfId="94" priority="95" operator="equal">
      <formula>0</formula>
    </cfRule>
  </conditionalFormatting>
  <conditionalFormatting sqref="H784">
    <cfRule type="cellIs" dxfId="93" priority="90" operator="equal">
      <formula>0</formula>
    </cfRule>
  </conditionalFormatting>
  <conditionalFormatting sqref="K777 A777:I777">
    <cfRule type="cellIs" dxfId="92" priority="89" operator="equal">
      <formula>0</formula>
    </cfRule>
  </conditionalFormatting>
  <conditionalFormatting sqref="I784 K784">
    <cfRule type="cellIs" dxfId="91" priority="94" operator="equal">
      <formula>0</formula>
    </cfRule>
  </conditionalFormatting>
  <conditionalFormatting sqref="A784 C784:D784">
    <cfRule type="cellIs" dxfId="90" priority="93" operator="equal">
      <formula>0</formula>
    </cfRule>
  </conditionalFormatting>
  <conditionalFormatting sqref="B784">
    <cfRule type="cellIs" dxfId="89" priority="92" operator="equal">
      <formula>0</formula>
    </cfRule>
  </conditionalFormatting>
  <conditionalFormatting sqref="E784:G784">
    <cfRule type="cellIs" dxfId="88" priority="91" operator="equal">
      <formula>0</formula>
    </cfRule>
  </conditionalFormatting>
  <conditionalFormatting sqref="K793">
    <cfRule type="cellIs" dxfId="87" priority="88" operator="equal">
      <formula>0</formula>
    </cfRule>
  </conditionalFormatting>
  <conditionalFormatting sqref="A793:I793">
    <cfRule type="cellIs" dxfId="86" priority="87" operator="equal">
      <formula>0</formula>
    </cfRule>
  </conditionalFormatting>
  <conditionalFormatting sqref="K789:K791 A789:I791">
    <cfRule type="cellIs" dxfId="85" priority="86" operator="equal">
      <formula>0</formula>
    </cfRule>
  </conditionalFormatting>
  <conditionalFormatting sqref="A787:I788 K787:K788">
    <cfRule type="cellIs" dxfId="84" priority="85" operator="equal">
      <formula>0</formula>
    </cfRule>
  </conditionalFormatting>
  <conditionalFormatting sqref="I792 K792">
    <cfRule type="cellIs" dxfId="83" priority="84" operator="equal">
      <formula>0</formula>
    </cfRule>
  </conditionalFormatting>
  <conditionalFormatting sqref="A792 C792:D792">
    <cfRule type="cellIs" dxfId="82" priority="83" operator="equal">
      <formula>0</formula>
    </cfRule>
  </conditionalFormatting>
  <conditionalFormatting sqref="B792">
    <cfRule type="cellIs" dxfId="81" priority="82" operator="equal">
      <formula>0</formula>
    </cfRule>
  </conditionalFormatting>
  <conditionalFormatting sqref="H792">
    <cfRule type="cellIs" dxfId="80" priority="80" operator="equal">
      <formula>0</formula>
    </cfRule>
  </conditionalFormatting>
  <conditionalFormatting sqref="E792:G792">
    <cfRule type="cellIs" dxfId="79" priority="81" operator="equal">
      <formula>0</formula>
    </cfRule>
  </conditionalFormatting>
  <conditionalFormatting sqref="K624:K626 A624:I626">
    <cfRule type="cellIs" dxfId="78" priority="79" operator="equal">
      <formula>0</formula>
    </cfRule>
  </conditionalFormatting>
  <conditionalFormatting sqref="A620:I621 K620:K621">
    <cfRule type="cellIs" dxfId="77" priority="78" operator="equal">
      <formula>0</formula>
    </cfRule>
  </conditionalFormatting>
  <conditionalFormatting sqref="I627 K627 K629 I629">
    <cfRule type="cellIs" dxfId="76" priority="77" operator="equal">
      <formula>0</formula>
    </cfRule>
  </conditionalFormatting>
  <conditionalFormatting sqref="A627 C627:D627 C629:D629 A629">
    <cfRule type="cellIs" dxfId="75" priority="76" operator="equal">
      <formula>0</formula>
    </cfRule>
  </conditionalFormatting>
  <conditionalFormatting sqref="B627 B629">
    <cfRule type="cellIs" dxfId="74" priority="75" operator="equal">
      <formula>0</formula>
    </cfRule>
  </conditionalFormatting>
  <conditionalFormatting sqref="H627 H629">
    <cfRule type="cellIs" dxfId="73" priority="73" operator="equal">
      <formula>0</formula>
    </cfRule>
  </conditionalFormatting>
  <conditionalFormatting sqref="E627:G627 E629:G629">
    <cfRule type="cellIs" dxfId="72" priority="74" operator="equal">
      <formula>0</formula>
    </cfRule>
  </conditionalFormatting>
  <conditionalFormatting sqref="A628:I628 K628">
    <cfRule type="cellIs" dxfId="71" priority="72" operator="equal">
      <formula>0</formula>
    </cfRule>
  </conditionalFormatting>
  <conditionalFormatting sqref="A811:I811 K811">
    <cfRule type="cellIs" dxfId="70" priority="71" operator="equal">
      <formula>0</formula>
    </cfRule>
  </conditionalFormatting>
  <conditionalFormatting sqref="A189:I190 K189:K190">
    <cfRule type="cellIs" dxfId="69" priority="70" operator="equal">
      <formula>0</formula>
    </cfRule>
  </conditionalFormatting>
  <conditionalFormatting sqref="A191:I191 K191">
    <cfRule type="cellIs" dxfId="68" priority="69" operator="equal">
      <formula>0</formula>
    </cfRule>
  </conditionalFormatting>
  <conditionalFormatting sqref="K185 A185:I185">
    <cfRule type="cellIs" dxfId="67" priority="68" operator="equal">
      <formula>0</formula>
    </cfRule>
  </conditionalFormatting>
  <conditionalFormatting sqref="A241:I242 K241:K242">
    <cfRule type="cellIs" dxfId="66" priority="67" operator="equal">
      <formula>0</formula>
    </cfRule>
  </conditionalFormatting>
  <conditionalFormatting sqref="A439:I441 K439:K441 K443 A443:I443">
    <cfRule type="cellIs" dxfId="65" priority="66" operator="equal">
      <formula>0</formula>
    </cfRule>
  </conditionalFormatting>
  <conditionalFormatting sqref="A438:I438 K438">
    <cfRule type="cellIs" dxfId="64" priority="65" operator="equal">
      <formula>0</formula>
    </cfRule>
  </conditionalFormatting>
  <conditionalFormatting sqref="A442:I442 K442">
    <cfRule type="cellIs" dxfId="63" priority="64" operator="equal">
      <formula>0</formula>
    </cfRule>
  </conditionalFormatting>
  <conditionalFormatting sqref="A456:I456 K456">
    <cfRule type="cellIs" dxfId="62" priority="63" operator="equal">
      <formula>0</formula>
    </cfRule>
  </conditionalFormatting>
  <conditionalFormatting sqref="A463:I465 K463:K465">
    <cfRule type="cellIs" dxfId="61" priority="62" operator="equal">
      <formula>0</formula>
    </cfRule>
  </conditionalFormatting>
  <conditionalFormatting sqref="K485 A485:I485">
    <cfRule type="cellIs" dxfId="60" priority="61" operator="equal">
      <formula>0</formula>
    </cfRule>
  </conditionalFormatting>
  <conditionalFormatting sqref="A483:I483 K483">
    <cfRule type="cellIs" dxfId="59" priority="60" operator="equal">
      <formula>0</formula>
    </cfRule>
  </conditionalFormatting>
  <conditionalFormatting sqref="K510 A510:I510">
    <cfRule type="cellIs" dxfId="58" priority="59" operator="equal">
      <formula>0</formula>
    </cfRule>
  </conditionalFormatting>
  <conditionalFormatting sqref="K511 A511:I511">
    <cfRule type="cellIs" dxfId="57" priority="58" operator="equal">
      <formula>0</formula>
    </cfRule>
  </conditionalFormatting>
  <conditionalFormatting sqref="A517:I519 K517:K519">
    <cfRule type="cellIs" dxfId="56" priority="57" operator="equal">
      <formula>0</formula>
    </cfRule>
  </conditionalFormatting>
  <conditionalFormatting sqref="A520:I520 K520">
    <cfRule type="cellIs" dxfId="55" priority="56" operator="equal">
      <formula>0</formula>
    </cfRule>
  </conditionalFormatting>
  <conditionalFormatting sqref="K479:K480 A479:I480">
    <cfRule type="cellIs" dxfId="54" priority="55" operator="equal">
      <formula>0</formula>
    </cfRule>
  </conditionalFormatting>
  <conditionalFormatting sqref="A468:I468 K468">
    <cfRule type="cellIs" dxfId="53" priority="54" operator="equal">
      <formula>0</formula>
    </cfRule>
  </conditionalFormatting>
  <conditionalFormatting sqref="A476:I478 K476:K478">
    <cfRule type="cellIs" dxfId="52" priority="53" operator="equal">
      <formula>0</formula>
    </cfRule>
  </conditionalFormatting>
  <conditionalFormatting sqref="K475 A475:I475">
    <cfRule type="cellIs" dxfId="51" priority="52" operator="equal">
      <formula>0</formula>
    </cfRule>
  </conditionalFormatting>
  <conditionalFormatting sqref="K493 A493:I493">
    <cfRule type="cellIs" dxfId="50" priority="51" operator="equal">
      <formula>0</formula>
    </cfRule>
  </conditionalFormatting>
  <conditionalFormatting sqref="K494:K495 A494:I495">
    <cfRule type="cellIs" dxfId="49" priority="50" operator="equal">
      <formula>0</formula>
    </cfRule>
  </conditionalFormatting>
  <conditionalFormatting sqref="A492:I492 K492">
    <cfRule type="cellIs" dxfId="48" priority="49" operator="equal">
      <formula>0</formula>
    </cfRule>
  </conditionalFormatting>
  <conditionalFormatting sqref="A504:I504 K504">
    <cfRule type="cellIs" dxfId="47" priority="48" operator="equal">
      <formula>0</formula>
    </cfRule>
  </conditionalFormatting>
  <conditionalFormatting sqref="K523:K528 A523:I528">
    <cfRule type="cellIs" dxfId="46" priority="47" operator="equal">
      <formula>0</formula>
    </cfRule>
  </conditionalFormatting>
  <conditionalFormatting sqref="A522:I522 K522">
    <cfRule type="cellIs" dxfId="45" priority="46" operator="equal">
      <formula>0</formula>
    </cfRule>
  </conditionalFormatting>
  <conditionalFormatting sqref="A571:I571 K571">
    <cfRule type="cellIs" dxfId="44" priority="45" operator="equal">
      <formula>0</formula>
    </cfRule>
  </conditionalFormatting>
  <conditionalFormatting sqref="A593:I593 K593">
    <cfRule type="cellIs" dxfId="43" priority="44" operator="equal">
      <formula>0</formula>
    </cfRule>
  </conditionalFormatting>
  <conditionalFormatting sqref="A594:I594 K594">
    <cfRule type="cellIs" dxfId="42" priority="43" operator="equal">
      <formula>0</formula>
    </cfRule>
  </conditionalFormatting>
  <conditionalFormatting sqref="A595:I595 K595">
    <cfRule type="cellIs" dxfId="41" priority="42" operator="equal">
      <formula>0</formula>
    </cfRule>
  </conditionalFormatting>
  <conditionalFormatting sqref="A585:I585 K585">
    <cfRule type="cellIs" dxfId="40" priority="41" operator="equal">
      <formula>0</formula>
    </cfRule>
  </conditionalFormatting>
  <conditionalFormatting sqref="A587:I587 K587">
    <cfRule type="cellIs" dxfId="39" priority="40" operator="equal">
      <formula>0</formula>
    </cfRule>
  </conditionalFormatting>
  <conditionalFormatting sqref="A623:I623 K623">
    <cfRule type="cellIs" dxfId="38" priority="39" operator="equal">
      <formula>0</formula>
    </cfRule>
  </conditionalFormatting>
  <conditionalFormatting sqref="A622:I622 K622">
    <cfRule type="cellIs" dxfId="37" priority="38" operator="equal">
      <formula>0</formula>
    </cfRule>
  </conditionalFormatting>
  <conditionalFormatting sqref="A633:I633 K633">
    <cfRule type="cellIs" dxfId="36" priority="37" operator="equal">
      <formula>0</formula>
    </cfRule>
  </conditionalFormatting>
  <conditionalFormatting sqref="A632:I632 K632">
    <cfRule type="cellIs" dxfId="35" priority="36" operator="equal">
      <formula>0</formula>
    </cfRule>
  </conditionalFormatting>
  <conditionalFormatting sqref="A640:I640 K640">
    <cfRule type="cellIs" dxfId="34" priority="35" operator="equal">
      <formula>0</formula>
    </cfRule>
  </conditionalFormatting>
  <conditionalFormatting sqref="A639:I639 K639">
    <cfRule type="cellIs" dxfId="33" priority="34" operator="equal">
      <formula>0</formula>
    </cfRule>
  </conditionalFormatting>
  <conditionalFormatting sqref="A651:I651 K651">
    <cfRule type="cellIs" dxfId="32" priority="33" operator="equal">
      <formula>0</formula>
    </cfRule>
  </conditionalFormatting>
  <conditionalFormatting sqref="A650:I650 K650">
    <cfRule type="cellIs" dxfId="31" priority="32" operator="equal">
      <formula>0</formula>
    </cfRule>
  </conditionalFormatting>
  <conditionalFormatting sqref="A584:I584 K584">
    <cfRule type="cellIs" dxfId="30" priority="31" operator="equal">
      <formula>0</formula>
    </cfRule>
  </conditionalFormatting>
  <conditionalFormatting sqref="A590:I590 K590">
    <cfRule type="cellIs" dxfId="29" priority="30" operator="equal">
      <formula>0</formula>
    </cfRule>
  </conditionalFormatting>
  <conditionalFormatting sqref="A600:I602 K600:K602 A617:I617 K617 K605 A605:I605">
    <cfRule type="cellIs" dxfId="28" priority="29" operator="equal">
      <formula>0</formula>
    </cfRule>
  </conditionalFormatting>
  <conditionalFormatting sqref="A619:I619 K619">
    <cfRule type="cellIs" dxfId="27" priority="28" operator="equal">
      <formula>0</formula>
    </cfRule>
  </conditionalFormatting>
  <conditionalFormatting sqref="A599:I599 K599">
    <cfRule type="cellIs" dxfId="26" priority="27" operator="equal">
      <formula>0</formula>
    </cfRule>
  </conditionalFormatting>
  <conditionalFormatting sqref="A613:I613 K613">
    <cfRule type="cellIs" dxfId="25" priority="26" operator="equal">
      <formula>0</formula>
    </cfRule>
  </conditionalFormatting>
  <conditionalFormatting sqref="A606:I606 K606">
    <cfRule type="cellIs" dxfId="24" priority="25" operator="equal">
      <formula>0</formula>
    </cfRule>
  </conditionalFormatting>
  <conditionalFormatting sqref="A603:I603 K603">
    <cfRule type="cellIs" dxfId="23" priority="24" operator="equal">
      <formula>0</formula>
    </cfRule>
  </conditionalFormatting>
  <conditionalFormatting sqref="A604:I604 K604">
    <cfRule type="cellIs" dxfId="22" priority="23" operator="equal">
      <formula>0</formula>
    </cfRule>
  </conditionalFormatting>
  <conditionalFormatting sqref="A646:I646 K646">
    <cfRule type="cellIs" dxfId="21" priority="22" operator="equal">
      <formula>0</formula>
    </cfRule>
  </conditionalFormatting>
  <conditionalFormatting sqref="A683:I683 K683">
    <cfRule type="cellIs" dxfId="20" priority="21" operator="equal">
      <formula>0</formula>
    </cfRule>
  </conditionalFormatting>
  <conditionalFormatting sqref="A691:I691 K691">
    <cfRule type="cellIs" dxfId="19" priority="20" operator="equal">
      <formula>0</formula>
    </cfRule>
  </conditionalFormatting>
  <conditionalFormatting sqref="A673:I673 K673">
    <cfRule type="cellIs" dxfId="18" priority="19" operator="equal">
      <formula>0</formula>
    </cfRule>
  </conditionalFormatting>
  <conditionalFormatting sqref="A672:I672 K672">
    <cfRule type="cellIs" dxfId="17" priority="18" operator="equal">
      <formula>0</formula>
    </cfRule>
  </conditionalFormatting>
  <conditionalFormatting sqref="A678:I678 K678">
    <cfRule type="cellIs" dxfId="16" priority="17" operator="equal">
      <formula>0</formula>
    </cfRule>
  </conditionalFormatting>
  <conditionalFormatting sqref="A690:I690 K690">
    <cfRule type="cellIs" dxfId="15" priority="16" operator="equal">
      <formula>0</formula>
    </cfRule>
  </conditionalFormatting>
  <conditionalFormatting sqref="A614:I614 K614">
    <cfRule type="cellIs" dxfId="14" priority="15" operator="equal">
      <formula>0</formula>
    </cfRule>
  </conditionalFormatting>
  <conditionalFormatting sqref="A616:I616 K616">
    <cfRule type="cellIs" dxfId="13" priority="14" operator="equal">
      <formula>0</formula>
    </cfRule>
  </conditionalFormatting>
  <conditionalFormatting sqref="A615:I615 K615">
    <cfRule type="cellIs" dxfId="12" priority="13" operator="equal">
      <formula>0</formula>
    </cfRule>
  </conditionalFormatting>
  <conditionalFormatting sqref="K334 A334:I334">
    <cfRule type="cellIs" dxfId="11" priority="12" operator="equal">
      <formula>0</formula>
    </cfRule>
  </conditionalFormatting>
  <conditionalFormatting sqref="K335 A335:I335">
    <cfRule type="cellIs" dxfId="10" priority="11" operator="equal">
      <formula>0</formula>
    </cfRule>
  </conditionalFormatting>
  <conditionalFormatting sqref="K360 A360:I360">
    <cfRule type="cellIs" dxfId="9" priority="10" operator="equal">
      <formula>0</formula>
    </cfRule>
  </conditionalFormatting>
  <conditionalFormatting sqref="K361 A361:I361">
    <cfRule type="cellIs" dxfId="8" priority="9" operator="equal">
      <formula>0</formula>
    </cfRule>
  </conditionalFormatting>
  <conditionalFormatting sqref="E346:F346">
    <cfRule type="cellIs" dxfId="7" priority="8" operator="equal">
      <formula>0</formula>
    </cfRule>
  </conditionalFormatting>
  <conditionalFormatting sqref="E347:F347">
    <cfRule type="cellIs" dxfId="6" priority="7" operator="equal">
      <formula>0</formula>
    </cfRule>
  </conditionalFormatting>
  <conditionalFormatting sqref="K355">
    <cfRule type="cellIs" dxfId="5" priority="6" operator="equal">
      <formula>0</formula>
    </cfRule>
  </conditionalFormatting>
  <conditionalFormatting sqref="A355:I355">
    <cfRule type="cellIs" dxfId="4" priority="5" operator="equal">
      <formula>0</formula>
    </cfRule>
  </conditionalFormatting>
  <conditionalFormatting sqref="K349">
    <cfRule type="cellIs" dxfId="3" priority="4" operator="equal">
      <formula>0</formula>
    </cfRule>
  </conditionalFormatting>
  <conditionalFormatting sqref="A349:I349">
    <cfRule type="cellIs" dxfId="2" priority="3" operator="equal">
      <formula>0</formula>
    </cfRule>
  </conditionalFormatting>
  <conditionalFormatting sqref="K356">
    <cfRule type="cellIs" dxfId="1" priority="2" operator="equal">
      <formula>0</formula>
    </cfRule>
  </conditionalFormatting>
  <conditionalFormatting sqref="A356:I356">
    <cfRule type="cellIs" dxfId="0" priority="1" operator="equal">
      <formula>0</formula>
    </cfRule>
  </conditionalFormatting>
  <dataValidations count="1">
    <dataValidation type="whole" allowBlank="1" showInputMessage="1" showErrorMessage="1" sqref="L7:L826" xr:uid="{EA5DE3F0-D25D-4B2D-8793-B4026870AA28}">
      <formula1>1</formula1>
      <formula2>3</formula2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70" fitToHeight="0" orientation="portrait" r:id="rId1"/>
  <headerFooter>
    <oddFooter>&amp;L&amp;"Calibri,Normal"&amp;9&amp;K00-027&amp;A&amp;C&amp;"Calibri,Normal"&amp;9 &amp;K00-022MARS 2024&amp;R&amp;"Calibri,Normal"&amp;9&amp;K00-027page &amp;P | &amp;N</oddFooter>
  </headerFooter>
  <rowBreaks count="11" manualBreakCount="11">
    <brk id="70" max="9" man="1"/>
    <brk id="123" max="9" man="1"/>
    <brk id="180" max="9" man="1"/>
    <brk id="246" max="9" man="1"/>
    <brk id="310" max="9" man="1"/>
    <brk id="374" max="9" man="1"/>
    <brk id="437" max="9" man="1"/>
    <brk id="491" max="9" man="1"/>
    <brk id="683" max="9" man="1"/>
    <brk id="742" max="9" man="1"/>
    <brk id="798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SEMID-1961440174-5501807</_dlc_DocId>
    <_dlc_DocIdUrl xmlns="b04edff7-1948-4699-80af-b07ebc22511e">
      <Url>https://sembreizh35.sharepoint.com/sites/ged-sembreizh/sembreizh/_layouts/15/DocIdRedir.aspx?ID=SEMID-1961440174-5501807</Url>
      <Description>SEMID-1961440174-5501807</Description>
    </_dlc_DocIdUrl>
  </documentManagement>
</p:properties>
</file>

<file path=customXml/itemProps1.xml><?xml version="1.0" encoding="utf-8"?>
<ds:datastoreItem xmlns:ds="http://schemas.openxmlformats.org/officeDocument/2006/customXml" ds:itemID="{89AC77FD-D353-4B45-973F-5AF5F550CA87}"/>
</file>

<file path=customXml/itemProps2.xml><?xml version="1.0" encoding="utf-8"?>
<ds:datastoreItem xmlns:ds="http://schemas.openxmlformats.org/officeDocument/2006/customXml" ds:itemID="{2B9E0CE9-3C2A-4E30-907B-B58DEC279661}"/>
</file>

<file path=customXml/itemProps3.xml><?xml version="1.0" encoding="utf-8"?>
<ds:datastoreItem xmlns:ds="http://schemas.openxmlformats.org/officeDocument/2006/customXml" ds:itemID="{901E6C61-1886-448D-BF1E-CA5FFC5655AF}"/>
</file>

<file path=customXml/itemProps4.xml><?xml version="1.0" encoding="utf-8"?>
<ds:datastoreItem xmlns:ds="http://schemas.openxmlformats.org/officeDocument/2006/customXml" ds:itemID="{D850BF87-0A6E-4838-AD6F-00A260FD6E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9</vt:i4>
      </vt:variant>
    </vt:vector>
  </HeadingPairs>
  <TitlesOfParts>
    <vt:vector size="12" baseType="lpstr">
      <vt:lpstr>PDG</vt:lpstr>
      <vt:lpstr>12-PBS</vt:lpstr>
      <vt:lpstr>12-CVC</vt:lpstr>
      <vt:lpstr>'12-CVC'!Impression_des_titres</vt:lpstr>
      <vt:lpstr>'12-PBS'!Impression_des_titres</vt:lpstr>
      <vt:lpstr>'12-CVC'!LOT</vt:lpstr>
      <vt:lpstr>LOT</vt:lpstr>
      <vt:lpstr>'12-CVC'!N°_LOT</vt:lpstr>
      <vt:lpstr>N°_LOT</vt:lpstr>
      <vt:lpstr>'12-CVC'!Zone_d_impression</vt:lpstr>
      <vt:lpstr>'12-PBS'!Zone_d_impression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Karine LANDEROIN</cp:lastModifiedBy>
  <cp:lastPrinted>2024-03-20T09:45:02Z</cp:lastPrinted>
  <dcterms:created xsi:type="dcterms:W3CDTF">2016-02-22T09:49:09Z</dcterms:created>
  <dcterms:modified xsi:type="dcterms:W3CDTF">2024-03-20T09:45:29Z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0x010100ECF3EFE3566F554E91BEFE01F993430E</vt:lpwstr>
  </property>
  <property fmtid="{D5CDD505-2E9C-101B-9397-08002B2CF9AE}" pid="3" name="_dlc_DocIdItemGuid">
    <vt:lpwstr>f07b00ad-78cc-420d-a172-c35e524009cc</vt:lpwstr>
  </property>
  <property fmtid="{D5CDD505-2E9C-101B-9397-08002B2CF9AE}" pid="4" name="MediaServiceImageTags">
    <vt:lpwstr/>
  </property>
</Properties>
</file>